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lysondickey/Model HOA Dropbox/Allyson Dickey/Red Hawk Ranch - Board Materials/Red Hawk Ranch Water Company/Financial/Budgets/"/>
    </mc:Choice>
  </mc:AlternateContent>
  <xr:revisionPtr revIDLastSave="0" documentId="13_ncr:1_{28FB6B12-4308-4841-93C3-4759BBDE8F66}" xr6:coauthVersionLast="47" xr6:coauthVersionMax="47" xr10:uidLastSave="{00000000-0000-0000-0000-000000000000}"/>
  <bookViews>
    <workbookView xWindow="0" yWindow="500" windowWidth="28800" windowHeight="17500" xr2:uid="{93BFEBA9-1F58-DA49-9815-90152AE2B167}"/>
  </bookViews>
  <sheets>
    <sheet name="Budget" sheetId="1" r:id="rId1"/>
  </sheets>
  <definedNames>
    <definedName name="_xlnm.Print_Area" localSheetId="0">Budget!$A$1:$T$53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8" i="1" l="1"/>
  <c r="R48" i="1" l="1"/>
  <c r="R44" i="1"/>
  <c r="R43" i="1"/>
  <c r="R40" i="1"/>
  <c r="R32" i="1"/>
  <c r="P35" i="1"/>
  <c r="R33" i="1"/>
  <c r="R34" i="1"/>
  <c r="R35" i="1"/>
  <c r="R30" i="1"/>
  <c r="R29" i="1"/>
  <c r="R24" i="1"/>
  <c r="R25" i="1"/>
  <c r="R26" i="1"/>
  <c r="R27" i="1"/>
  <c r="R23" i="1"/>
  <c r="R14" i="1"/>
  <c r="R15" i="1"/>
  <c r="R16" i="1"/>
  <c r="R17" i="1"/>
  <c r="R13" i="1"/>
  <c r="R8" i="1"/>
  <c r="R9" i="1"/>
  <c r="R10" i="1"/>
  <c r="R11" i="1"/>
  <c r="R7" i="1"/>
  <c r="T24" i="1" l="1"/>
  <c r="P48" i="1"/>
  <c r="P44" i="1"/>
  <c r="P33" i="1"/>
  <c r="P32" i="1"/>
  <c r="P30" i="1"/>
  <c r="P29" i="1"/>
  <c r="P27" i="1"/>
  <c r="P26" i="1"/>
  <c r="P25" i="1"/>
  <c r="P24" i="1"/>
  <c r="P23" i="1"/>
  <c r="P17" i="1"/>
  <c r="P16" i="1"/>
  <c r="P15" i="1"/>
  <c r="P14" i="1"/>
  <c r="P13" i="1"/>
  <c r="N43" i="1"/>
  <c r="N30" i="1"/>
  <c r="L43" i="1"/>
  <c r="L40" i="1"/>
  <c r="J30" i="1"/>
  <c r="J43" i="1"/>
  <c r="J40" i="1"/>
  <c r="H30" i="1"/>
  <c r="F35" i="1"/>
  <c r="F30" i="1"/>
  <c r="D48" i="1"/>
  <c r="D35" i="1"/>
  <c r="D30" i="1"/>
  <c r="F49" i="1" l="1"/>
  <c r="H49" i="1"/>
  <c r="J49" i="1"/>
  <c r="L49" i="1"/>
  <c r="N49" i="1"/>
  <c r="P49" i="1"/>
  <c r="R49" i="1"/>
  <c r="T49" i="1"/>
  <c r="D49" i="1"/>
  <c r="F45" i="1"/>
  <c r="H45" i="1"/>
  <c r="J45" i="1"/>
  <c r="L45" i="1"/>
  <c r="N45" i="1"/>
  <c r="F19" i="1"/>
  <c r="H19" i="1"/>
  <c r="L19" i="1"/>
  <c r="N19" i="1"/>
  <c r="R19" i="1"/>
  <c r="T19" i="1"/>
  <c r="J51" i="1" l="1"/>
  <c r="F51" i="1"/>
  <c r="H51" i="1"/>
  <c r="D51" i="1"/>
  <c r="L51" i="1"/>
  <c r="P19" i="1"/>
  <c r="J19" i="1"/>
  <c r="R36" i="1"/>
  <c r="R38" i="1" s="1"/>
  <c r="P36" i="1"/>
  <c r="N36" i="1"/>
  <c r="N38" i="1" s="1"/>
  <c r="L36" i="1"/>
  <c r="L38" i="1" s="1"/>
  <c r="J36" i="1"/>
  <c r="F36" i="1"/>
  <c r="F38" i="1" s="1"/>
  <c r="H36" i="1"/>
  <c r="H38" i="1" s="1"/>
  <c r="T36" i="1"/>
  <c r="T38" i="1" s="1"/>
  <c r="T40" i="1" s="1"/>
  <c r="T43" i="1" s="1"/>
  <c r="T45" i="1" s="1"/>
  <c r="T51" i="1" s="1"/>
  <c r="N51" i="1"/>
  <c r="D36" i="1"/>
  <c r="D19" i="1"/>
  <c r="L53" i="1" l="1"/>
  <c r="F53" i="1"/>
  <c r="D38" i="1"/>
  <c r="D53" i="1" s="1"/>
  <c r="H53" i="1"/>
  <c r="P38" i="1"/>
  <c r="T53" i="1"/>
  <c r="J38" i="1"/>
  <c r="J53" i="1" s="1"/>
  <c r="N53" i="1"/>
  <c r="P40" i="1" l="1"/>
  <c r="P43" i="1" l="1"/>
  <c r="R45" i="1" l="1"/>
  <c r="R51" i="1" s="1"/>
  <c r="R53" i="1" s="1"/>
  <c r="P45" i="1"/>
  <c r="P51" i="1" s="1"/>
  <c r="P5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N4" authorId="0" shapeId="0" xr:uid="{69FD6CEF-C603-4743-925D-0C701FF036DE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Jan 1 - Sept 30</t>
        </r>
      </text>
    </comment>
  </commentList>
</comments>
</file>

<file path=xl/sharedStrings.xml><?xml version="1.0" encoding="utf-8"?>
<sst xmlns="http://schemas.openxmlformats.org/spreadsheetml/2006/main" count="74" uniqueCount="57">
  <si>
    <t>Insurance</t>
  </si>
  <si>
    <t>Interest</t>
  </si>
  <si>
    <t>Water System Reserve</t>
  </si>
  <si>
    <t>Water Shares</t>
  </si>
  <si>
    <t>Water Standby</t>
  </si>
  <si>
    <t>Water Overage</t>
  </si>
  <si>
    <t>Water Connection</t>
  </si>
  <si>
    <t>Late Fees</t>
  </si>
  <si>
    <t>2021 BUDGET</t>
  </si>
  <si>
    <t>Water System Capital Improvements</t>
  </si>
  <si>
    <t>Engineering</t>
  </si>
  <si>
    <t>Legal</t>
  </si>
  <si>
    <t>Accounting</t>
  </si>
  <si>
    <t>Administrative (printing, mailing, licenses, supplies)</t>
  </si>
  <si>
    <t>Account Collection Fee</t>
  </si>
  <si>
    <t>Finance Charges</t>
  </si>
  <si>
    <t>Water Base Usage</t>
  </si>
  <si>
    <t>OPERATING INCOME</t>
  </si>
  <si>
    <t>Quarterly Fees</t>
  </si>
  <si>
    <t>Other Income</t>
  </si>
  <si>
    <t>RESERVE INCOME</t>
  </si>
  <si>
    <t>OPERATING EXPENSES</t>
  </si>
  <si>
    <t>Professional Fees</t>
  </si>
  <si>
    <t>Administrative Expenses</t>
  </si>
  <si>
    <t>Other Expenses</t>
  </si>
  <si>
    <t>TOTAL OPERATING EXPENSES</t>
  </si>
  <si>
    <t>NET OPERATING SURPLUS / (DEFICIT)</t>
  </si>
  <si>
    <t>Reserve Contribution</t>
  </si>
  <si>
    <t>TOTAL OPERATING  INCOME</t>
  </si>
  <si>
    <t>TOTAL RESERVE INCOME</t>
  </si>
  <si>
    <t>RESERVE EXPENSES</t>
  </si>
  <si>
    <t>TOTAL RESERVE EXPENSES</t>
  </si>
  <si>
    <t>NET RESERVE SURPLUS / (DEFICIT)</t>
  </si>
  <si>
    <t>NET TOTAL SURPLUS / (DEFICIT)</t>
  </si>
  <si>
    <t>Electricity for Wells and Pumps</t>
  </si>
  <si>
    <t>Health Department Water Testing</t>
  </si>
  <si>
    <t>Telephone/Cellular Service/Telemetry Support</t>
  </si>
  <si>
    <t>Management (Model HOA)</t>
  </si>
  <si>
    <t>Water Operations &amp; Maintenance (TCB)</t>
  </si>
  <si>
    <t>Reserve Account Interest</t>
  </si>
  <si>
    <t xml:space="preserve"> NOTES</t>
  </si>
  <si>
    <t>Red Hawk Ranch Water Company 2022 Budget</t>
  </si>
  <si>
    <t>2017 ACTUAL</t>
  </si>
  <si>
    <t>2018 ACTUAL</t>
  </si>
  <si>
    <t>2019 ACTUAL</t>
  </si>
  <si>
    <t>2020 ACTUAL</t>
  </si>
  <si>
    <t>2021 YTD ACTUAL</t>
  </si>
  <si>
    <t>2021 YTD Plus Anticipated</t>
  </si>
  <si>
    <t>VARIANCE</t>
  </si>
  <si>
    <t>2022 BUDGET</t>
  </si>
  <si>
    <t>Kept same as 2021 budget</t>
  </si>
  <si>
    <t>Not budgeted</t>
  </si>
  <si>
    <t>4 months at contract rate then 3% increase for auto-renewal</t>
  </si>
  <si>
    <t>Slight decrease</t>
  </si>
  <si>
    <t>2021 connection was Wratten</t>
  </si>
  <si>
    <t>Reduced per actual</t>
  </si>
  <si>
    <t>1) $15K digital meter project: Only completed Previtali, 4 remaining + Bleecker's pond meter, 2) $9K Engineering study for water capacity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</si>
</sst>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2"/>
      <color theme="1"/>
      <name val="Calibri"/>
      <family val="2"/>
      <scheme val="minor"/>
    </font>
    <font>
      <b/>
      <sz val="12"/>
      <color rgb="FF323232"/>
      <name val="Arial"/>
      <family val="2"/>
    </font>
    <font>
      <sz val="12"/>
      <color theme="1"/>
      <name val="Calibri"/>
      <family val="2"/>
      <scheme val="minor"/>
    </font>
    <font>
      <sz val="12"/>
      <color rgb="FF323232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0"/>
      <color rgb="FF000000"/>
      <name val="Tahoma"/>
      <family val="2"/>
    </font>
    <font>
      <sz val="10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2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0" fontId="1" fillId="0" borderId="0" xfId="0" applyNumberFormat="1" applyFont="1"/>
    <xf numFmtId="0" fontId="0" fillId="0" borderId="0" xfId="0" applyFont="1"/>
    <xf numFmtId="49" fontId="1" fillId="0" borderId="3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left" indent="3"/>
    </xf>
    <xf numFmtId="165" fontId="3" fillId="0" borderId="0" xfId="2" applyNumberFormat="1" applyFont="1"/>
    <xf numFmtId="164" fontId="3" fillId="0" borderId="0" xfId="1" applyNumberFormat="1" applyFont="1"/>
    <xf numFmtId="165" fontId="1" fillId="0" borderId="1" xfId="2" applyNumberFormat="1" applyFont="1" applyBorder="1"/>
    <xf numFmtId="49" fontId="3" fillId="0" borderId="0" xfId="0" applyNumberFormat="1" applyFont="1" applyAlignment="1">
      <alignment horizontal="left" indent="2"/>
    </xf>
    <xf numFmtId="49" fontId="1" fillId="0" borderId="0" xfId="0" applyNumberFormat="1" applyFont="1" applyAlignment="1">
      <alignment horizontal="left"/>
    </xf>
    <xf numFmtId="0" fontId="4" fillId="0" borderId="0" xfId="0" applyFont="1"/>
    <xf numFmtId="49" fontId="1" fillId="2" borderId="0" xfId="0" applyNumberFormat="1" applyFont="1" applyFill="1" applyAlignment="1">
      <alignment horizontal="left" indent="3"/>
    </xf>
    <xf numFmtId="49" fontId="1" fillId="2" borderId="0" xfId="0" applyNumberFormat="1" applyFont="1" applyFill="1"/>
    <xf numFmtId="0" fontId="0" fillId="2" borderId="0" xfId="0" applyFill="1"/>
    <xf numFmtId="49" fontId="3" fillId="0" borderId="0" xfId="0" applyNumberFormat="1" applyFont="1" applyAlignment="1">
      <alignment horizontal="left" indent="4"/>
    </xf>
    <xf numFmtId="0" fontId="4" fillId="0" borderId="0" xfId="0" applyFont="1" applyFill="1"/>
    <xf numFmtId="44" fontId="1" fillId="0" borderId="2" xfId="2" applyNumberFormat="1" applyFont="1" applyBorder="1"/>
    <xf numFmtId="0" fontId="0" fillId="0" borderId="0" xfId="0" applyFill="1"/>
    <xf numFmtId="165" fontId="1" fillId="0" borderId="2" xfId="2" applyNumberFormat="1" applyFont="1" applyBorder="1"/>
    <xf numFmtId="41" fontId="3" fillId="0" borderId="0" xfId="2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206288</xdr:colOff>
      <xdr:row>1</xdr:row>
      <xdr:rowOff>25400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FCD5A4E-B7A1-E94C-A867-86490C69ADB6}"/>
            </a:ext>
          </a:extLst>
        </xdr:cNvPr>
        <xdr:cNvSpPr/>
      </xdr:nvSpPr>
      <xdr:spPr bwMode="auto">
        <a:xfrm>
          <a:off x="0" y="0"/>
          <a:ext cx="1031789" cy="215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206288</xdr:colOff>
      <xdr:row>1</xdr:row>
      <xdr:rowOff>25400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8B6AC14-AC60-A941-8E1E-3D8C8E1D79C8}"/>
            </a:ext>
          </a:extLst>
        </xdr:cNvPr>
        <xdr:cNvSpPr/>
      </xdr:nvSpPr>
      <xdr:spPr bwMode="auto">
        <a:xfrm>
          <a:off x="0" y="0"/>
          <a:ext cx="1031789" cy="215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206288</xdr:colOff>
      <xdr:row>1</xdr:row>
      <xdr:rowOff>25400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121E1102-BCF1-8A43-ADA3-D18C0FBF11A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1789" cy="215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206288</xdr:colOff>
      <xdr:row>1</xdr:row>
      <xdr:rowOff>25400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BEA6B15C-9EE8-7740-9923-D8BAADE35A1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1789" cy="215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E17BC-2A19-A54B-B720-80D48A96E8B9}">
  <sheetPr>
    <pageSetUpPr fitToPage="1"/>
  </sheetPr>
  <dimension ref="A1:W53"/>
  <sheetViews>
    <sheetView showGridLines="0" tabSelected="1" zoomScale="112" zoomScaleNormal="112" workbookViewId="0">
      <pane xSplit="3" ySplit="5" topLeftCell="K6" activePane="bottomRight" state="frozen"/>
      <selection pane="topRight" activeCell="D1" sqref="D1"/>
      <selection pane="bottomLeft" activeCell="A6" sqref="A6"/>
      <selection pane="bottomRight" activeCell="O10" sqref="O10"/>
    </sheetView>
  </sheetViews>
  <sheetFormatPr baseColWidth="10" defaultColWidth="10.6640625" defaultRowHeight="16" x14ac:dyDescent="0.2"/>
  <cols>
    <col min="1" max="1" width="3" style="3" customWidth="1"/>
    <col min="2" max="2" width="50.83203125" style="3" customWidth="1"/>
    <col min="3" max="3" width="3" style="3" customWidth="1"/>
    <col min="4" max="4" width="12.83203125" style="3" hidden="1" customWidth="1"/>
    <col min="5" max="5" width="3.5" style="19" hidden="1" customWidth="1"/>
    <col min="6" max="6" width="12.83203125" style="3" hidden="1" customWidth="1"/>
    <col min="7" max="7" width="3.5" style="19" hidden="1" customWidth="1"/>
    <col min="8" max="8" width="12.83203125" style="3" hidden="1" customWidth="1"/>
    <col min="9" max="9" width="3.5" style="19" hidden="1" customWidth="1"/>
    <col min="10" max="10" width="12.83203125" style="3" hidden="1" customWidth="1"/>
    <col min="11" max="11" width="3.5" style="19" customWidth="1"/>
    <col min="12" max="12" width="12.83203125" style="3" customWidth="1"/>
    <col min="13" max="13" width="3.5" style="19" customWidth="1"/>
    <col min="14" max="14" width="12.83203125" style="3" customWidth="1"/>
    <col min="15" max="15" width="3.5" style="19" customWidth="1"/>
    <col min="16" max="16" width="12.83203125" style="3" customWidth="1"/>
    <col min="17" max="17" width="3.5" style="19" customWidth="1"/>
    <col min="18" max="18" width="12.83203125" style="3" customWidth="1"/>
    <col min="19" max="19" width="3.5" style="19" customWidth="1"/>
    <col min="20" max="20" width="12.83203125" style="3" customWidth="1"/>
    <col min="21" max="21" width="58.33203125" style="4" customWidth="1"/>
    <col min="22" max="16384" width="10.6640625" style="4"/>
  </cols>
  <sheetData>
    <row r="1" spans="1:23" x14ac:dyDescent="0.2">
      <c r="A1" s="11" t="s">
        <v>41</v>
      </c>
      <c r="B1" s="11"/>
      <c r="C1" s="11"/>
      <c r="D1" s="11"/>
      <c r="F1" s="11"/>
      <c r="H1" s="11"/>
      <c r="J1" s="11"/>
      <c r="L1" s="11"/>
      <c r="N1" s="11"/>
      <c r="P1" s="11"/>
      <c r="R1" s="11"/>
      <c r="T1" s="11"/>
    </row>
    <row r="2" spans="1:23" x14ac:dyDescent="0.2">
      <c r="A2" s="1"/>
      <c r="B2" s="1"/>
      <c r="C2" s="1"/>
      <c r="D2" s="1"/>
      <c r="F2" s="1"/>
      <c r="H2" s="1"/>
      <c r="J2" s="1"/>
      <c r="L2" s="1"/>
      <c r="N2" s="1"/>
      <c r="P2" s="1"/>
      <c r="R2" s="1"/>
      <c r="T2" s="1"/>
    </row>
    <row r="3" spans="1:23" x14ac:dyDescent="0.2">
      <c r="A3" s="1"/>
      <c r="B3" s="1"/>
      <c r="C3" s="1"/>
      <c r="D3" s="1"/>
      <c r="F3" s="1"/>
      <c r="H3" s="1"/>
      <c r="J3" s="1"/>
      <c r="L3" s="1"/>
      <c r="N3" s="1"/>
      <c r="P3" s="1"/>
      <c r="R3" s="1"/>
      <c r="T3" s="1"/>
    </row>
    <row r="4" spans="1:23" ht="52" thickBot="1" x14ac:dyDescent="0.25">
      <c r="A4" s="2"/>
      <c r="B4" s="2"/>
      <c r="C4" s="2"/>
      <c r="D4" s="5" t="s">
        <v>42</v>
      </c>
      <c r="F4" s="5" t="s">
        <v>43</v>
      </c>
      <c r="H4" s="5" t="s">
        <v>44</v>
      </c>
      <c r="J4" s="5" t="s">
        <v>45</v>
      </c>
      <c r="L4" s="5" t="s">
        <v>8</v>
      </c>
      <c r="N4" s="5" t="s">
        <v>46</v>
      </c>
      <c r="P4" s="5" t="s">
        <v>47</v>
      </c>
      <c r="R4" s="5" t="s">
        <v>48</v>
      </c>
      <c r="T4" s="5" t="s">
        <v>49</v>
      </c>
      <c r="U4" s="5" t="s">
        <v>40</v>
      </c>
    </row>
    <row r="5" spans="1:23" x14ac:dyDescent="0.2">
      <c r="A5" s="1"/>
      <c r="B5" s="1" t="s">
        <v>17</v>
      </c>
      <c r="C5" s="1"/>
      <c r="D5" s="1"/>
      <c r="F5" s="1"/>
      <c r="H5" s="1"/>
      <c r="J5" s="1"/>
      <c r="L5" s="1"/>
      <c r="N5" s="1"/>
      <c r="P5" s="1"/>
      <c r="R5" s="1"/>
      <c r="T5" s="1"/>
    </row>
    <row r="6" spans="1:23" customFormat="1" x14ac:dyDescent="0.2">
      <c r="A6" s="1"/>
      <c r="B6" s="13" t="s">
        <v>18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5"/>
      <c r="V6" s="15"/>
      <c r="W6" s="15"/>
    </row>
    <row r="7" spans="1:23" x14ac:dyDescent="0.2">
      <c r="A7" s="1"/>
      <c r="B7" s="16" t="s">
        <v>16</v>
      </c>
      <c r="D7" s="7">
        <v>17275.5</v>
      </c>
      <c r="F7" s="7">
        <v>17537.5</v>
      </c>
      <c r="H7" s="7">
        <v>18400</v>
      </c>
      <c r="J7" s="7">
        <v>19550</v>
      </c>
      <c r="L7" s="7">
        <v>19550</v>
      </c>
      <c r="N7" s="7">
        <v>15525</v>
      </c>
      <c r="P7" s="7">
        <v>19550</v>
      </c>
      <c r="R7" s="7">
        <f>P7-L7</f>
        <v>0</v>
      </c>
      <c r="T7" s="7">
        <v>19550</v>
      </c>
      <c r="U7" s="12" t="s">
        <v>50</v>
      </c>
    </row>
    <row r="8" spans="1:23" x14ac:dyDescent="0.2">
      <c r="A8" s="1"/>
      <c r="B8" s="16" t="s">
        <v>2</v>
      </c>
      <c r="D8" s="21">
        <v>10815</v>
      </c>
      <c r="F8" s="21">
        <v>10815</v>
      </c>
      <c r="H8" s="21">
        <v>10815</v>
      </c>
      <c r="J8" s="21">
        <v>10815</v>
      </c>
      <c r="L8" s="21">
        <v>10815</v>
      </c>
      <c r="N8" s="21">
        <v>8111.25</v>
      </c>
      <c r="P8" s="21">
        <v>10815</v>
      </c>
      <c r="R8" s="21">
        <f t="shared" ref="R8:R17" si="0">P8-L8</f>
        <v>0</v>
      </c>
      <c r="T8" s="21">
        <v>10815</v>
      </c>
      <c r="U8" s="12" t="s">
        <v>50</v>
      </c>
    </row>
    <row r="9" spans="1:23" x14ac:dyDescent="0.2">
      <c r="A9" s="1"/>
      <c r="B9" s="16" t="s">
        <v>4</v>
      </c>
      <c r="D9" s="21">
        <v>612</v>
      </c>
      <c r="F9" s="21">
        <v>586.5</v>
      </c>
      <c r="H9" s="21">
        <v>510</v>
      </c>
      <c r="J9" s="21">
        <v>408</v>
      </c>
      <c r="L9" s="21">
        <v>408</v>
      </c>
      <c r="N9" s="21">
        <v>229.5</v>
      </c>
      <c r="P9" s="21">
        <v>408</v>
      </c>
      <c r="R9" s="21">
        <f t="shared" si="0"/>
        <v>0</v>
      </c>
      <c r="T9" s="21">
        <v>408</v>
      </c>
      <c r="U9" s="12" t="s">
        <v>50</v>
      </c>
    </row>
    <row r="10" spans="1:23" x14ac:dyDescent="0.2">
      <c r="A10" s="1"/>
      <c r="B10" s="16" t="s">
        <v>3</v>
      </c>
      <c r="D10" s="21">
        <v>6048</v>
      </c>
      <c r="F10" s="21">
        <v>7035</v>
      </c>
      <c r="H10" s="21">
        <v>7035</v>
      </c>
      <c r="J10" s="21">
        <v>7035</v>
      </c>
      <c r="L10" s="21">
        <v>7035</v>
      </c>
      <c r="N10" s="21">
        <v>5276.25</v>
      </c>
      <c r="P10" s="21">
        <v>7035</v>
      </c>
      <c r="R10" s="21">
        <f t="shared" si="0"/>
        <v>0</v>
      </c>
      <c r="T10" s="21">
        <v>7035</v>
      </c>
      <c r="U10" s="12" t="s">
        <v>50</v>
      </c>
    </row>
    <row r="11" spans="1:23" x14ac:dyDescent="0.2">
      <c r="A11" s="1"/>
      <c r="B11" s="16" t="s">
        <v>5</v>
      </c>
      <c r="D11" s="21">
        <v>14306</v>
      </c>
      <c r="F11" s="21">
        <v>26997.599999999999</v>
      </c>
      <c r="H11" s="21">
        <v>14723.2</v>
      </c>
      <c r="J11" s="21">
        <v>6905.32</v>
      </c>
      <c r="L11" s="21">
        <v>5000</v>
      </c>
      <c r="N11" s="21">
        <v>3766.14</v>
      </c>
      <c r="P11" s="21">
        <v>3766</v>
      </c>
      <c r="R11" s="21">
        <f t="shared" si="0"/>
        <v>-1234</v>
      </c>
      <c r="T11" s="21">
        <v>4000</v>
      </c>
      <c r="U11" s="12" t="s">
        <v>55</v>
      </c>
    </row>
    <row r="12" spans="1:23" customFormat="1" x14ac:dyDescent="0.2">
      <c r="A12" s="1"/>
      <c r="B12" s="13" t="s">
        <v>19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5"/>
      <c r="V12" s="15"/>
      <c r="W12" s="15"/>
    </row>
    <row r="13" spans="1:23" x14ac:dyDescent="0.2">
      <c r="A13" s="1"/>
      <c r="B13" s="16" t="s">
        <v>6</v>
      </c>
      <c r="D13" s="21">
        <v>10000</v>
      </c>
      <c r="F13" s="21">
        <v>0</v>
      </c>
      <c r="H13" s="21">
        <v>10000</v>
      </c>
      <c r="J13" s="21">
        <v>0</v>
      </c>
      <c r="L13" s="21">
        <v>10000</v>
      </c>
      <c r="N13" s="21">
        <v>10000</v>
      </c>
      <c r="P13" s="21">
        <f>N13</f>
        <v>10000</v>
      </c>
      <c r="R13" s="21">
        <f t="shared" si="0"/>
        <v>0</v>
      </c>
      <c r="T13" s="21">
        <v>0</v>
      </c>
      <c r="U13" s="12" t="s">
        <v>54</v>
      </c>
    </row>
    <row r="14" spans="1:23" x14ac:dyDescent="0.2">
      <c r="A14" s="1"/>
      <c r="B14" s="16" t="s">
        <v>1</v>
      </c>
      <c r="D14" s="21">
        <v>302.12</v>
      </c>
      <c r="F14" s="21">
        <v>386.85</v>
      </c>
      <c r="H14" s="21">
        <v>529.53</v>
      </c>
      <c r="J14" s="21">
        <v>144.61000000000001</v>
      </c>
      <c r="L14" s="21">
        <v>25</v>
      </c>
      <c r="N14" s="21">
        <v>60.45</v>
      </c>
      <c r="P14" s="21">
        <f>N14</f>
        <v>60.45</v>
      </c>
      <c r="R14" s="21">
        <f t="shared" si="0"/>
        <v>35.450000000000003</v>
      </c>
      <c r="T14" s="21">
        <v>0</v>
      </c>
      <c r="U14" s="12" t="s">
        <v>51</v>
      </c>
    </row>
    <row r="15" spans="1:23" x14ac:dyDescent="0.2">
      <c r="A15" s="1"/>
      <c r="B15" s="16" t="s">
        <v>7</v>
      </c>
      <c r="D15" s="21">
        <v>0</v>
      </c>
      <c r="F15" s="21">
        <v>500</v>
      </c>
      <c r="H15" s="21">
        <v>300</v>
      </c>
      <c r="J15" s="21">
        <v>250</v>
      </c>
      <c r="L15" s="21">
        <v>0</v>
      </c>
      <c r="N15" s="21">
        <v>100</v>
      </c>
      <c r="P15" s="21">
        <f>N15</f>
        <v>100</v>
      </c>
      <c r="R15" s="21">
        <f t="shared" si="0"/>
        <v>100</v>
      </c>
      <c r="T15" s="21">
        <v>0</v>
      </c>
      <c r="U15" s="12" t="s">
        <v>51</v>
      </c>
      <c r="V15" s="7"/>
    </row>
    <row r="16" spans="1:23" x14ac:dyDescent="0.2">
      <c r="A16" s="1"/>
      <c r="B16" s="16" t="s">
        <v>15</v>
      </c>
      <c r="D16" s="21">
        <v>0</v>
      </c>
      <c r="F16" s="21">
        <v>0</v>
      </c>
      <c r="H16" s="21">
        <v>0</v>
      </c>
      <c r="J16" s="21">
        <v>45.44</v>
      </c>
      <c r="L16" s="21">
        <v>0</v>
      </c>
      <c r="N16" s="21">
        <v>0</v>
      </c>
      <c r="P16" s="21">
        <f>N16</f>
        <v>0</v>
      </c>
      <c r="R16" s="21">
        <f t="shared" si="0"/>
        <v>0</v>
      </c>
      <c r="T16" s="21">
        <v>0</v>
      </c>
      <c r="U16" s="12" t="s">
        <v>51</v>
      </c>
      <c r="V16" s="8"/>
    </row>
    <row r="17" spans="1:23" x14ac:dyDescent="0.2">
      <c r="A17" s="1"/>
      <c r="B17" s="16" t="s">
        <v>14</v>
      </c>
      <c r="D17" s="21">
        <v>0</v>
      </c>
      <c r="F17" s="21">
        <v>0</v>
      </c>
      <c r="H17" s="21">
        <v>0</v>
      </c>
      <c r="J17" s="21">
        <v>1514.65</v>
      </c>
      <c r="L17" s="21">
        <v>0</v>
      </c>
      <c r="N17" s="21">
        <v>0</v>
      </c>
      <c r="P17" s="21">
        <f>N17</f>
        <v>0</v>
      </c>
      <c r="R17" s="21">
        <f t="shared" si="0"/>
        <v>0</v>
      </c>
      <c r="T17" s="21">
        <v>0</v>
      </c>
      <c r="U17" s="12" t="s">
        <v>51</v>
      </c>
      <c r="V17" s="8"/>
    </row>
    <row r="18" spans="1:23" ht="8" customHeight="1" x14ac:dyDescent="0.2">
      <c r="A18" s="1"/>
      <c r="B18" s="6"/>
      <c r="V18" s="8"/>
    </row>
    <row r="19" spans="1:23" x14ac:dyDescent="0.2">
      <c r="A19" s="1"/>
      <c r="B19" s="1" t="s">
        <v>28</v>
      </c>
      <c r="C19" s="1"/>
      <c r="D19" s="20">
        <f>SUM(D7:D17)</f>
        <v>59358.62</v>
      </c>
      <c r="F19" s="20">
        <f t="shared" ref="F19:T19" si="1">SUM(F7:F17)</f>
        <v>63858.45</v>
      </c>
      <c r="H19" s="20">
        <f t="shared" si="1"/>
        <v>62312.729999999996</v>
      </c>
      <c r="J19" s="20">
        <f t="shared" si="1"/>
        <v>46668.020000000004</v>
      </c>
      <c r="L19" s="20">
        <f t="shared" si="1"/>
        <v>52833</v>
      </c>
      <c r="N19" s="20">
        <f t="shared" si="1"/>
        <v>43068.59</v>
      </c>
      <c r="P19" s="20">
        <f t="shared" si="1"/>
        <v>51734.45</v>
      </c>
      <c r="R19" s="20">
        <f t="shared" si="1"/>
        <v>-1098.55</v>
      </c>
      <c r="T19" s="20">
        <f t="shared" si="1"/>
        <v>41808</v>
      </c>
    </row>
    <row r="20" spans="1:23" x14ac:dyDescent="0.2">
      <c r="A20" s="1"/>
      <c r="B20" s="1"/>
      <c r="V20" s="8"/>
    </row>
    <row r="21" spans="1:23" x14ac:dyDescent="0.2">
      <c r="A21" s="1"/>
      <c r="B21" s="1" t="s">
        <v>21</v>
      </c>
      <c r="C21" s="1"/>
      <c r="D21" s="1"/>
      <c r="F21" s="1"/>
      <c r="H21" s="1"/>
      <c r="J21" s="1"/>
      <c r="L21" s="1"/>
      <c r="N21" s="1"/>
      <c r="P21" s="1"/>
      <c r="R21" s="1"/>
      <c r="T21" s="1"/>
      <c r="V21" s="8"/>
    </row>
    <row r="22" spans="1:23" customFormat="1" x14ac:dyDescent="0.2">
      <c r="A22" s="1"/>
      <c r="B22" s="13" t="s">
        <v>22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5"/>
      <c r="V22" s="15"/>
      <c r="W22" s="15"/>
    </row>
    <row r="23" spans="1:23" x14ac:dyDescent="0.2">
      <c r="A23" s="1"/>
      <c r="B23" s="6" t="s">
        <v>38</v>
      </c>
      <c r="D23" s="21">
        <v>5435.2</v>
      </c>
      <c r="F23" s="21">
        <v>18474.14</v>
      </c>
      <c r="H23" s="21">
        <v>4357.25</v>
      </c>
      <c r="J23" s="21">
        <v>13013.82</v>
      </c>
      <c r="L23" s="21">
        <v>9000</v>
      </c>
      <c r="N23" s="21">
        <v>4365</v>
      </c>
      <c r="P23" s="21">
        <f>L23</f>
        <v>9000</v>
      </c>
      <c r="R23" s="21">
        <f t="shared" ref="R23:R35" si="2">P23-L23</f>
        <v>0</v>
      </c>
      <c r="T23" s="21">
        <v>9000</v>
      </c>
      <c r="U23" s="12" t="s">
        <v>50</v>
      </c>
      <c r="V23" s="8"/>
    </row>
    <row r="24" spans="1:23" x14ac:dyDescent="0.2">
      <c r="A24" s="1"/>
      <c r="B24" s="6" t="s">
        <v>37</v>
      </c>
      <c r="D24" s="21">
        <v>2400</v>
      </c>
      <c r="F24" s="21">
        <v>2400</v>
      </c>
      <c r="H24" s="21">
        <v>4600</v>
      </c>
      <c r="J24" s="21">
        <v>9618.19</v>
      </c>
      <c r="L24" s="21">
        <v>10200</v>
      </c>
      <c r="N24" s="21">
        <v>8462.5</v>
      </c>
      <c r="P24" s="21">
        <f>N24+(975*3)</f>
        <v>11387.5</v>
      </c>
      <c r="R24" s="21">
        <f t="shared" si="2"/>
        <v>1187.5</v>
      </c>
      <c r="T24" s="21">
        <f>(975*4)+(1.03*975*8)</f>
        <v>11934</v>
      </c>
      <c r="U24" s="12" t="s">
        <v>52</v>
      </c>
      <c r="V24" s="8"/>
    </row>
    <row r="25" spans="1:23" x14ac:dyDescent="0.2">
      <c r="A25" s="1"/>
      <c r="B25" s="6" t="s">
        <v>10</v>
      </c>
      <c r="D25" s="21">
        <v>0</v>
      </c>
      <c r="F25" s="21">
        <v>5000</v>
      </c>
      <c r="H25" s="21">
        <v>0</v>
      </c>
      <c r="J25" s="21">
        <v>6270.71</v>
      </c>
      <c r="L25" s="21">
        <v>1000</v>
      </c>
      <c r="N25" s="21">
        <v>349.52</v>
      </c>
      <c r="P25" s="21">
        <f>N25</f>
        <v>349.52</v>
      </c>
      <c r="R25" s="21">
        <f t="shared" si="2"/>
        <v>-650.48</v>
      </c>
      <c r="T25" s="21">
        <v>1000</v>
      </c>
      <c r="U25" s="12" t="s">
        <v>50</v>
      </c>
      <c r="W25" s="12"/>
    </row>
    <row r="26" spans="1:23" x14ac:dyDescent="0.2">
      <c r="A26" s="1"/>
      <c r="B26" s="6" t="s">
        <v>11</v>
      </c>
      <c r="D26" s="21">
        <v>1007.25</v>
      </c>
      <c r="F26" s="21">
        <v>0</v>
      </c>
      <c r="H26" s="21">
        <v>1178.55</v>
      </c>
      <c r="J26" s="21">
        <v>975</v>
      </c>
      <c r="L26" s="21">
        <v>500</v>
      </c>
      <c r="N26" s="21">
        <v>0</v>
      </c>
      <c r="P26" s="21">
        <f>N26</f>
        <v>0</v>
      </c>
      <c r="R26" s="21">
        <f t="shared" si="2"/>
        <v>-500</v>
      </c>
      <c r="T26" s="21">
        <v>500</v>
      </c>
      <c r="U26" s="12" t="s">
        <v>50</v>
      </c>
    </row>
    <row r="27" spans="1:23" x14ac:dyDescent="0.2">
      <c r="A27" s="1"/>
      <c r="B27" s="6" t="s">
        <v>12</v>
      </c>
      <c r="D27" s="21">
        <v>210</v>
      </c>
      <c r="F27" s="21">
        <v>200</v>
      </c>
      <c r="H27" s="21">
        <v>255</v>
      </c>
      <c r="J27" s="21">
        <v>329.75</v>
      </c>
      <c r="L27" s="21">
        <v>250</v>
      </c>
      <c r="N27" s="21">
        <v>350</v>
      </c>
      <c r="P27" s="21">
        <f>N27</f>
        <v>350</v>
      </c>
      <c r="R27" s="21">
        <f t="shared" si="2"/>
        <v>100</v>
      </c>
      <c r="T27" s="21">
        <v>350</v>
      </c>
      <c r="U27" s="12" t="s">
        <v>50</v>
      </c>
    </row>
    <row r="28" spans="1:23" customFormat="1" x14ac:dyDescent="0.2">
      <c r="A28" s="1"/>
      <c r="B28" s="13" t="s">
        <v>23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5"/>
      <c r="V28" s="15"/>
      <c r="W28" s="15"/>
    </row>
    <row r="29" spans="1:23" x14ac:dyDescent="0.2">
      <c r="A29" s="1"/>
      <c r="B29" s="6" t="s">
        <v>0</v>
      </c>
      <c r="D29" s="21">
        <v>3300</v>
      </c>
      <c r="F29" s="21">
        <v>3242</v>
      </c>
      <c r="H29" s="21">
        <v>3242</v>
      </c>
      <c r="J29" s="21">
        <v>3220</v>
      </c>
      <c r="L29" s="21">
        <v>3300</v>
      </c>
      <c r="N29" s="21">
        <v>3220</v>
      </c>
      <c r="P29" s="21">
        <f>N29</f>
        <v>3220</v>
      </c>
      <c r="R29" s="21">
        <f t="shared" si="2"/>
        <v>-80</v>
      </c>
      <c r="T29" s="21">
        <v>3300</v>
      </c>
      <c r="U29" s="12" t="s">
        <v>50</v>
      </c>
    </row>
    <row r="30" spans="1:23" x14ac:dyDescent="0.2">
      <c r="A30" s="1"/>
      <c r="B30" s="6" t="s">
        <v>13</v>
      </c>
      <c r="D30" s="21">
        <f>60+9.8</f>
        <v>69.8</v>
      </c>
      <c r="F30" s="21">
        <f>73+29.27+10</f>
        <v>112.27</v>
      </c>
      <c r="H30" s="21">
        <f>310+22</f>
        <v>332</v>
      </c>
      <c r="J30" s="21">
        <f>121.26+10+30+215.88+18.15</f>
        <v>395.28999999999996</v>
      </c>
      <c r="L30" s="21">
        <v>350</v>
      </c>
      <c r="N30" s="21">
        <f>10+24.51</f>
        <v>34.510000000000005</v>
      </c>
      <c r="P30" s="21">
        <f>N30</f>
        <v>34.510000000000005</v>
      </c>
      <c r="R30" s="21">
        <f t="shared" si="2"/>
        <v>-315.49</v>
      </c>
      <c r="T30" s="21">
        <v>100</v>
      </c>
      <c r="U30" s="12" t="s">
        <v>53</v>
      </c>
    </row>
    <row r="31" spans="1:23" customFormat="1" x14ac:dyDescent="0.2">
      <c r="A31" s="1"/>
      <c r="B31" s="13" t="s">
        <v>24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5"/>
      <c r="V31" s="15"/>
      <c r="W31" s="15"/>
    </row>
    <row r="32" spans="1:23" x14ac:dyDescent="0.2">
      <c r="A32" s="1"/>
      <c r="B32" s="6" t="s">
        <v>3</v>
      </c>
      <c r="D32" s="21">
        <v>7020.08</v>
      </c>
      <c r="F32" s="21">
        <v>7038.18</v>
      </c>
      <c r="H32" s="21">
        <v>7040.18</v>
      </c>
      <c r="J32" s="21">
        <v>7946.09</v>
      </c>
      <c r="L32" s="21">
        <v>7040</v>
      </c>
      <c r="N32" s="21">
        <v>0</v>
      </c>
      <c r="P32" s="21">
        <f>L32</f>
        <v>7040</v>
      </c>
      <c r="R32" s="21">
        <f t="shared" si="2"/>
        <v>0</v>
      </c>
      <c r="T32" s="21">
        <v>7040</v>
      </c>
      <c r="U32" s="12" t="s">
        <v>50</v>
      </c>
    </row>
    <row r="33" spans="1:22" x14ac:dyDescent="0.2">
      <c r="A33" s="1"/>
      <c r="B33" s="6" t="s">
        <v>35</v>
      </c>
      <c r="D33" s="21">
        <v>0</v>
      </c>
      <c r="F33" s="21">
        <v>0</v>
      </c>
      <c r="H33" s="21">
        <v>0</v>
      </c>
      <c r="J33" s="21">
        <v>0</v>
      </c>
      <c r="L33" s="21">
        <v>100</v>
      </c>
      <c r="N33" s="21">
        <v>0</v>
      </c>
      <c r="P33" s="21">
        <f>L33</f>
        <v>100</v>
      </c>
      <c r="R33" s="21">
        <f t="shared" si="2"/>
        <v>0</v>
      </c>
      <c r="T33" s="21">
        <v>100</v>
      </c>
      <c r="U33" s="12" t="s">
        <v>50</v>
      </c>
    </row>
    <row r="34" spans="1:22" x14ac:dyDescent="0.2">
      <c r="A34" s="1"/>
      <c r="B34" s="6" t="s">
        <v>36</v>
      </c>
      <c r="D34" s="21">
        <v>1267.54</v>
      </c>
      <c r="F34" s="21">
        <v>817.57</v>
      </c>
      <c r="H34" s="21">
        <v>0</v>
      </c>
      <c r="J34" s="21">
        <v>0</v>
      </c>
      <c r="L34" s="21">
        <v>2912</v>
      </c>
      <c r="N34" s="21">
        <v>2747.49</v>
      </c>
      <c r="P34" s="21">
        <v>2747.49</v>
      </c>
      <c r="R34" s="21">
        <f t="shared" si="2"/>
        <v>-164.51000000000022</v>
      </c>
      <c r="T34" s="21">
        <v>3000</v>
      </c>
      <c r="U34" s="12" t="s">
        <v>50</v>
      </c>
    </row>
    <row r="35" spans="1:22" x14ac:dyDescent="0.2">
      <c r="A35" s="1"/>
      <c r="B35" s="6" t="s">
        <v>34</v>
      </c>
      <c r="D35" s="21">
        <f>1757.88+1585.79+441.48+838.22</f>
        <v>4623.37</v>
      </c>
      <c r="F35" s="21">
        <f>4498.53</f>
        <v>4498.53</v>
      </c>
      <c r="H35" s="21">
        <v>3245.94</v>
      </c>
      <c r="J35" s="21">
        <v>4163.4799999999996</v>
      </c>
      <c r="L35" s="21">
        <v>4350</v>
      </c>
      <c r="N35" s="21">
        <v>2880.05</v>
      </c>
      <c r="P35" s="21">
        <f>N35+350+350</f>
        <v>3580.05</v>
      </c>
      <c r="R35" s="21">
        <f t="shared" si="2"/>
        <v>-769.94999999999982</v>
      </c>
      <c r="T35" s="21">
        <v>4000</v>
      </c>
      <c r="U35" s="12" t="s">
        <v>50</v>
      </c>
    </row>
    <row r="36" spans="1:22" x14ac:dyDescent="0.2">
      <c r="A36" s="1"/>
      <c r="B36" s="1" t="s">
        <v>25</v>
      </c>
      <c r="C36" s="1"/>
      <c r="D36" s="20">
        <f>SUM(D22:D35)</f>
        <v>25333.24</v>
      </c>
      <c r="F36" s="20">
        <f t="shared" ref="F36:T36" si="3">SUM(F22:F35)</f>
        <v>41782.689999999995</v>
      </c>
      <c r="H36" s="20">
        <f t="shared" si="3"/>
        <v>24250.92</v>
      </c>
      <c r="J36" s="20">
        <f t="shared" si="3"/>
        <v>45932.33</v>
      </c>
      <c r="L36" s="20">
        <f t="shared" si="3"/>
        <v>39002</v>
      </c>
      <c r="N36" s="20">
        <f t="shared" si="3"/>
        <v>22409.069999999996</v>
      </c>
      <c r="P36" s="20">
        <f t="shared" si="3"/>
        <v>37809.07</v>
      </c>
      <c r="R36" s="20">
        <f t="shared" si="3"/>
        <v>-1192.93</v>
      </c>
      <c r="T36" s="20">
        <f t="shared" si="3"/>
        <v>40324</v>
      </c>
    </row>
    <row r="37" spans="1:22" ht="8" customHeight="1" thickBot="1" x14ac:dyDescent="0.25">
      <c r="A37" s="1"/>
      <c r="B37" s="1"/>
      <c r="C37" s="1"/>
      <c r="D37" s="1"/>
      <c r="F37" s="1"/>
      <c r="H37" s="1"/>
      <c r="J37" s="1"/>
      <c r="L37" s="1"/>
      <c r="N37" s="1"/>
      <c r="P37" s="1"/>
      <c r="R37" s="1"/>
      <c r="T37" s="1"/>
    </row>
    <row r="38" spans="1:22" ht="17" thickBot="1" x14ac:dyDescent="0.25">
      <c r="A38" s="1"/>
      <c r="B38" s="1" t="s">
        <v>26</v>
      </c>
      <c r="D38" s="9">
        <f>D19-D36</f>
        <v>34025.380000000005</v>
      </c>
      <c r="F38" s="9">
        <f t="shared" ref="F38:T38" si="4">F19-F36</f>
        <v>22075.760000000002</v>
      </c>
      <c r="H38" s="9">
        <f t="shared" si="4"/>
        <v>38061.81</v>
      </c>
      <c r="J38" s="9">
        <f t="shared" si="4"/>
        <v>735.69000000000233</v>
      </c>
      <c r="L38" s="9">
        <f t="shared" si="4"/>
        <v>13831</v>
      </c>
      <c r="N38" s="9">
        <f t="shared" si="4"/>
        <v>20659.52</v>
      </c>
      <c r="P38" s="9">
        <f t="shared" si="4"/>
        <v>13925.379999999997</v>
      </c>
      <c r="R38" s="9">
        <f t="shared" si="4"/>
        <v>94.380000000000109</v>
      </c>
      <c r="T38" s="9">
        <f t="shared" si="4"/>
        <v>1484</v>
      </c>
      <c r="V38" s="8"/>
    </row>
    <row r="39" spans="1:22" x14ac:dyDescent="0.2">
      <c r="A39" s="1"/>
      <c r="B39" s="10"/>
    </row>
    <row r="40" spans="1:22" x14ac:dyDescent="0.2">
      <c r="A40" s="1"/>
      <c r="B40" s="10" t="s">
        <v>27</v>
      </c>
      <c r="D40" s="21">
        <v>0</v>
      </c>
      <c r="F40" s="21">
        <v>0</v>
      </c>
      <c r="H40" s="21">
        <v>0</v>
      </c>
      <c r="J40" s="21">
        <f>-10815</f>
        <v>-10815</v>
      </c>
      <c r="L40" s="21">
        <f>-L38</f>
        <v>-13831</v>
      </c>
      <c r="N40" s="21">
        <v>0</v>
      </c>
      <c r="P40" s="21">
        <f>-P38</f>
        <v>-13925.379999999997</v>
      </c>
      <c r="R40" s="21">
        <f t="shared" ref="R40" si="5">P40-L40</f>
        <v>-94.379999999997381</v>
      </c>
      <c r="T40" s="21">
        <f>-T38</f>
        <v>-1484</v>
      </c>
    </row>
    <row r="41" spans="1:22" x14ac:dyDescent="0.2">
      <c r="A41" s="1"/>
      <c r="B41" s="10"/>
    </row>
    <row r="42" spans="1:22" x14ac:dyDescent="0.2">
      <c r="A42" s="1"/>
      <c r="B42" s="1" t="s">
        <v>20</v>
      </c>
      <c r="C42" s="1"/>
      <c r="D42" s="1"/>
      <c r="F42" s="1"/>
      <c r="H42" s="1"/>
      <c r="J42" s="1"/>
      <c r="L42" s="1"/>
      <c r="N42" s="1"/>
      <c r="P42" s="1"/>
      <c r="R42" s="1"/>
      <c r="T42" s="1"/>
    </row>
    <row r="43" spans="1:22" x14ac:dyDescent="0.2">
      <c r="A43" s="1"/>
      <c r="B43" s="10" t="s">
        <v>27</v>
      </c>
      <c r="D43" s="21">
        <v>0</v>
      </c>
      <c r="F43" s="21">
        <v>0</v>
      </c>
      <c r="H43" s="21">
        <v>0</v>
      </c>
      <c r="J43" s="21">
        <f>-J40</f>
        <v>10815</v>
      </c>
      <c r="L43" s="21">
        <f>-L40</f>
        <v>13831</v>
      </c>
      <c r="N43" s="21">
        <f>-N40</f>
        <v>0</v>
      </c>
      <c r="P43" s="21">
        <f>-P40</f>
        <v>13925.379999999997</v>
      </c>
      <c r="R43" s="21">
        <f t="shared" ref="R43" si="6">P43-L43</f>
        <v>94.379999999997381</v>
      </c>
      <c r="T43" s="21">
        <f>-T40</f>
        <v>1484</v>
      </c>
    </row>
    <row r="44" spans="1:22" x14ac:dyDescent="0.2">
      <c r="B44" s="10" t="s">
        <v>39</v>
      </c>
      <c r="D44" s="21">
        <v>0</v>
      </c>
      <c r="F44" s="21">
        <v>0</v>
      </c>
      <c r="H44" s="21">
        <v>0</v>
      </c>
      <c r="J44" s="21">
        <v>141.85</v>
      </c>
      <c r="L44" s="21">
        <v>325</v>
      </c>
      <c r="N44" s="21">
        <v>63.45</v>
      </c>
      <c r="P44" s="21">
        <f>N44</f>
        <v>63.45</v>
      </c>
      <c r="R44" s="21">
        <f>P44-L44</f>
        <v>-261.55</v>
      </c>
      <c r="T44" s="21"/>
    </row>
    <row r="45" spans="1:22" x14ac:dyDescent="0.2">
      <c r="A45" s="1"/>
      <c r="B45" s="1" t="s">
        <v>29</v>
      </c>
      <c r="C45" s="1"/>
      <c r="D45" s="18">
        <v>0</v>
      </c>
      <c r="F45" s="18">
        <f t="shared" ref="F45:T45" si="7">SUM(F43:F44)</f>
        <v>0</v>
      </c>
      <c r="H45" s="18">
        <f t="shared" si="7"/>
        <v>0</v>
      </c>
      <c r="J45" s="20">
        <f t="shared" si="7"/>
        <v>10956.85</v>
      </c>
      <c r="L45" s="20">
        <f t="shared" si="7"/>
        <v>14156</v>
      </c>
      <c r="N45" s="20">
        <f t="shared" si="7"/>
        <v>63.45</v>
      </c>
      <c r="P45" s="20">
        <f t="shared" si="7"/>
        <v>13988.829999999998</v>
      </c>
      <c r="R45" s="20">
        <f t="shared" si="7"/>
        <v>-167.17000000000263</v>
      </c>
      <c r="T45" s="20">
        <f t="shared" si="7"/>
        <v>1484</v>
      </c>
    </row>
    <row r="46" spans="1:22" ht="8" customHeight="1" x14ac:dyDescent="0.2">
      <c r="A46" s="1"/>
      <c r="B46" s="1"/>
      <c r="C46" s="1"/>
      <c r="D46" s="1"/>
      <c r="F46" s="1"/>
      <c r="H46" s="1"/>
      <c r="J46" s="1"/>
      <c r="L46" s="1"/>
      <c r="N46" s="1"/>
      <c r="P46" s="1"/>
      <c r="R46" s="1"/>
      <c r="T46" s="1"/>
    </row>
    <row r="47" spans="1:22" x14ac:dyDescent="0.2">
      <c r="A47" s="1"/>
      <c r="B47" s="1" t="s">
        <v>30</v>
      </c>
      <c r="C47" s="1"/>
      <c r="D47" s="1"/>
      <c r="F47" s="1"/>
      <c r="H47" s="1"/>
      <c r="J47" s="1"/>
      <c r="L47" s="1"/>
      <c r="N47" s="1"/>
      <c r="P47" s="1"/>
      <c r="R47" s="1"/>
      <c r="T47" s="1"/>
    </row>
    <row r="48" spans="1:22" x14ac:dyDescent="0.2">
      <c r="A48" s="1"/>
      <c r="B48" s="10" t="s">
        <v>9</v>
      </c>
      <c r="D48" s="21">
        <f>2362.83</f>
        <v>2362.83</v>
      </c>
      <c r="F48" s="21">
        <v>19630.52</v>
      </c>
      <c r="H48" s="21">
        <v>0</v>
      </c>
      <c r="J48" s="21">
        <v>782.5</v>
      </c>
      <c r="L48" s="21">
        <v>20000</v>
      </c>
      <c r="N48" s="21">
        <v>1472.5</v>
      </c>
      <c r="P48" s="21">
        <f>N48</f>
        <v>1472.5</v>
      </c>
      <c r="R48" s="21">
        <f>P48-L48</f>
        <v>-18527.5</v>
      </c>
      <c r="T48" s="21">
        <f>15000+9000</f>
        <v>24000</v>
      </c>
      <c r="U48" s="17" t="s">
        <v>56</v>
      </c>
      <c r="V48" s="8"/>
    </row>
    <row r="49" spans="1:22" x14ac:dyDescent="0.2">
      <c r="A49" s="1"/>
      <c r="B49" s="1" t="s">
        <v>31</v>
      </c>
      <c r="C49" s="1"/>
      <c r="D49" s="20">
        <f>SUM(D48)</f>
        <v>2362.83</v>
      </c>
      <c r="F49" s="20">
        <f t="shared" ref="F49:T49" si="8">SUM(F48)</f>
        <v>19630.52</v>
      </c>
      <c r="H49" s="20">
        <f t="shared" si="8"/>
        <v>0</v>
      </c>
      <c r="J49" s="20">
        <f t="shared" si="8"/>
        <v>782.5</v>
      </c>
      <c r="L49" s="20">
        <f t="shared" si="8"/>
        <v>20000</v>
      </c>
      <c r="N49" s="20">
        <f t="shared" si="8"/>
        <v>1472.5</v>
      </c>
      <c r="P49" s="20">
        <f t="shared" si="8"/>
        <v>1472.5</v>
      </c>
      <c r="R49" s="20">
        <f t="shared" si="8"/>
        <v>-18527.5</v>
      </c>
      <c r="T49" s="20">
        <f t="shared" si="8"/>
        <v>24000</v>
      </c>
    </row>
    <row r="50" spans="1:22" ht="8" customHeight="1" thickBot="1" x14ac:dyDescent="0.25">
      <c r="A50" s="1"/>
      <c r="B50" s="1"/>
      <c r="C50" s="1"/>
      <c r="D50" s="1"/>
      <c r="F50" s="1"/>
      <c r="H50" s="1"/>
      <c r="J50" s="1"/>
      <c r="L50" s="1"/>
      <c r="N50" s="1"/>
      <c r="P50" s="1"/>
      <c r="R50" s="1"/>
      <c r="T50" s="1"/>
    </row>
    <row r="51" spans="1:22" ht="17" thickBot="1" x14ac:dyDescent="0.25">
      <c r="A51" s="1"/>
      <c r="B51" s="1" t="s">
        <v>32</v>
      </c>
      <c r="D51" s="9">
        <f>D45-D49</f>
        <v>-2362.83</v>
      </c>
      <c r="F51" s="9">
        <f t="shared" ref="F51:T51" si="9">F45-F49</f>
        <v>-19630.52</v>
      </c>
      <c r="H51" s="9">
        <f t="shared" si="9"/>
        <v>0</v>
      </c>
      <c r="J51" s="9">
        <f t="shared" si="9"/>
        <v>10174.35</v>
      </c>
      <c r="L51" s="9">
        <f t="shared" si="9"/>
        <v>-5844</v>
      </c>
      <c r="N51" s="9">
        <f t="shared" si="9"/>
        <v>-1409.05</v>
      </c>
      <c r="P51" s="9">
        <f t="shared" si="9"/>
        <v>12516.329999999998</v>
      </c>
      <c r="R51" s="9">
        <f t="shared" si="9"/>
        <v>18360.329999999998</v>
      </c>
      <c r="T51" s="9">
        <f t="shared" si="9"/>
        <v>-22516</v>
      </c>
      <c r="V51" s="8"/>
    </row>
    <row r="52" spans="1:22" ht="17" thickBot="1" x14ac:dyDescent="0.25"/>
    <row r="53" spans="1:22" ht="17" thickBot="1" x14ac:dyDescent="0.25">
      <c r="A53" s="1"/>
      <c r="B53" s="1" t="s">
        <v>33</v>
      </c>
      <c r="D53" s="9">
        <f>D38+D40+D51</f>
        <v>31662.550000000003</v>
      </c>
      <c r="F53" s="9">
        <f t="shared" ref="F53:T53" si="10">F38+F40+F51</f>
        <v>2445.2400000000016</v>
      </c>
      <c r="H53" s="9">
        <f t="shared" si="10"/>
        <v>38061.81</v>
      </c>
      <c r="J53" s="9">
        <f t="shared" si="10"/>
        <v>95.040000000002692</v>
      </c>
      <c r="L53" s="9">
        <f t="shared" si="10"/>
        <v>-5844</v>
      </c>
      <c r="N53" s="9">
        <f t="shared" si="10"/>
        <v>19250.47</v>
      </c>
      <c r="P53" s="9">
        <f t="shared" si="10"/>
        <v>12516.329999999998</v>
      </c>
      <c r="R53" s="9">
        <f t="shared" si="10"/>
        <v>18360.330000000002</v>
      </c>
      <c r="T53" s="9">
        <f t="shared" si="10"/>
        <v>-22516</v>
      </c>
      <c r="V53" s="8"/>
    </row>
  </sheetData>
  <phoneticPr fontId="5" type="noConversion"/>
  <pageMargins left="0.7" right="0.7" top="0.75" bottom="0.75" header="0.3" footer="0.3"/>
  <pageSetup scale="6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Allyson Dickey</dc:creator>
  <cp:lastModifiedBy>Microsoft Office User</cp:lastModifiedBy>
  <cp:lastPrinted>2021-10-26T17:54:27Z</cp:lastPrinted>
  <dcterms:created xsi:type="dcterms:W3CDTF">2018-09-18T20:06:45Z</dcterms:created>
  <dcterms:modified xsi:type="dcterms:W3CDTF">2021-10-26T18:12:57Z</dcterms:modified>
</cp:coreProperties>
</file>