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Red Hawk Ranch - Board Materials/Red Hawk Ranch HOA/Financial/Budgets/"/>
    </mc:Choice>
  </mc:AlternateContent>
  <xr:revisionPtr revIDLastSave="0" documentId="13_ncr:1_{9B1FEF95-26F3-0C43-955B-BFFEF26E78D6}" xr6:coauthVersionLast="45" xr6:coauthVersionMax="45" xr10:uidLastSave="{00000000-0000-0000-0000-000000000000}"/>
  <bookViews>
    <workbookView xWindow="0" yWindow="460" windowWidth="28800" windowHeight="17540" xr2:uid="{93BFEBA9-1F58-DA49-9815-90152AE2B167}"/>
  </bookViews>
  <sheets>
    <sheet name="Budget" sheetId="1" r:id="rId1"/>
  </sheets>
  <definedNames>
    <definedName name="_xlnm.Print_Area" localSheetId="0">Budget!$A$1:$F$53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P7" i="1" l="1"/>
  <c r="R63" i="1" l="1"/>
  <c r="R7" i="1"/>
  <c r="R37" i="1"/>
  <c r="R33" i="1"/>
  <c r="R48" i="1" s="1"/>
  <c r="R8" i="1"/>
  <c r="P37" i="1"/>
  <c r="L37" i="1"/>
  <c r="P33" i="1"/>
  <c r="L33" i="1"/>
  <c r="L26" i="1"/>
  <c r="L44" i="1"/>
  <c r="R22" i="1" l="1"/>
  <c r="R50" i="1" s="1"/>
  <c r="P10" i="1"/>
  <c r="P8" i="1"/>
  <c r="N61" i="1"/>
  <c r="N63" i="1" s="1"/>
  <c r="N56" i="1"/>
  <c r="N52" i="1"/>
  <c r="N27" i="1"/>
  <c r="N28" i="1"/>
  <c r="N31" i="1"/>
  <c r="N32" i="1"/>
  <c r="N33" i="1"/>
  <c r="N34" i="1"/>
  <c r="N35" i="1"/>
  <c r="N37" i="1"/>
  <c r="N38" i="1"/>
  <c r="N39" i="1"/>
  <c r="N40" i="1"/>
  <c r="N41" i="1"/>
  <c r="N43" i="1"/>
  <c r="N44" i="1"/>
  <c r="N45" i="1"/>
  <c r="N46" i="1"/>
  <c r="N26" i="1"/>
  <c r="N8" i="1"/>
  <c r="N10" i="1"/>
  <c r="N11" i="1"/>
  <c r="N12" i="1"/>
  <c r="N13" i="1"/>
  <c r="N14" i="1"/>
  <c r="N15" i="1"/>
  <c r="N17" i="1"/>
  <c r="N18" i="1"/>
  <c r="N19" i="1"/>
  <c r="N7" i="1"/>
  <c r="N20" i="1"/>
  <c r="N30" i="1"/>
  <c r="L48" i="1"/>
  <c r="P63" i="1"/>
  <c r="L63" i="1"/>
  <c r="J63" i="1"/>
  <c r="H63" i="1"/>
  <c r="F63" i="1"/>
  <c r="D63" i="1"/>
  <c r="L58" i="1"/>
  <c r="H58" i="1"/>
  <c r="J55" i="1"/>
  <c r="J58" i="1" s="1"/>
  <c r="F55" i="1"/>
  <c r="F58" i="1" s="1"/>
  <c r="D55" i="1"/>
  <c r="D58" i="1" s="1"/>
  <c r="J48" i="1"/>
  <c r="H48" i="1"/>
  <c r="F48" i="1"/>
  <c r="D48" i="1"/>
  <c r="J65" i="1" l="1"/>
  <c r="R52" i="1"/>
  <c r="R55" i="1" s="1"/>
  <c r="R58" i="1" s="1"/>
  <c r="R65" i="1" s="1"/>
  <c r="N55" i="1"/>
  <c r="N58" i="1" s="1"/>
  <c r="N65" i="1" s="1"/>
  <c r="F65" i="1"/>
  <c r="D65" i="1"/>
  <c r="N29" i="1"/>
  <c r="N48" i="1" s="1"/>
  <c r="L65" i="1"/>
  <c r="H65" i="1"/>
  <c r="P48" i="1"/>
  <c r="N22" i="1"/>
  <c r="R67" i="1" l="1"/>
  <c r="N50" i="1"/>
  <c r="N67" i="1" s="1"/>
  <c r="L22" i="1"/>
  <c r="P22" i="1" l="1"/>
  <c r="J22" i="1"/>
  <c r="H22" i="1"/>
  <c r="F22" i="1"/>
  <c r="D22" i="1"/>
  <c r="P50" i="1" l="1"/>
  <c r="P55" i="1" l="1"/>
  <c r="P58" i="1" s="1"/>
  <c r="P65" i="1" s="1"/>
  <c r="L50" i="1"/>
  <c r="L67" i="1" s="1"/>
  <c r="F50" i="1"/>
  <c r="F67" i="1" s="1"/>
  <c r="J50" i="1"/>
  <c r="J67" i="1" s="1"/>
  <c r="H50" i="1"/>
  <c r="H67" i="1" s="1"/>
  <c r="P67" i="1" l="1"/>
  <c r="D50" i="1" l="1"/>
  <c r="D67" i="1" s="1"/>
</calcChain>
</file>

<file path=xl/sharedStrings.xml><?xml version="1.0" encoding="utf-8"?>
<sst xmlns="http://schemas.openxmlformats.org/spreadsheetml/2006/main" count="86" uniqueCount="80">
  <si>
    <t>Insurance</t>
  </si>
  <si>
    <t>Interest</t>
  </si>
  <si>
    <t>Late Fees</t>
  </si>
  <si>
    <t>2017 ACTUAL</t>
  </si>
  <si>
    <t>2018 ACTUAL</t>
  </si>
  <si>
    <t>2019 ACTUAL</t>
  </si>
  <si>
    <t>2020 BUDGET</t>
  </si>
  <si>
    <t>2021 BUDGET</t>
  </si>
  <si>
    <t>Engineering</t>
  </si>
  <si>
    <t>Legal</t>
  </si>
  <si>
    <t>Accounting</t>
  </si>
  <si>
    <t>Finance Charges</t>
  </si>
  <si>
    <t>NOTES</t>
  </si>
  <si>
    <t>Based on actuals</t>
  </si>
  <si>
    <t>Red Hawk Ranch Owners Association 2021 Budget</t>
  </si>
  <si>
    <t>Quarterly Dues</t>
  </si>
  <si>
    <t>Architectural Review Fee</t>
  </si>
  <si>
    <t>Road Fee</t>
  </si>
  <si>
    <t>Construction Deposit</t>
  </si>
  <si>
    <t>Gate Fee</t>
  </si>
  <si>
    <t>New Member Fee</t>
  </si>
  <si>
    <t>Silver Creek Road Dues</t>
  </si>
  <si>
    <t>Road Maintenance</t>
  </si>
  <si>
    <t>Snow Removal</t>
  </si>
  <si>
    <t>Salt &amp; Sand</t>
  </si>
  <si>
    <t>Silver Creek Road Contribution</t>
  </si>
  <si>
    <t>Maintenance &amp; Repair</t>
  </si>
  <si>
    <t>Entry Gate Maintenance &amp; Repair</t>
  </si>
  <si>
    <t>Architectural Services</t>
  </si>
  <si>
    <t>Construction Deposit Return</t>
  </si>
  <si>
    <t>Website</t>
  </si>
  <si>
    <t>VARIANCE</t>
  </si>
  <si>
    <t>Administrative</t>
  </si>
  <si>
    <t>Reserve Contribution</t>
  </si>
  <si>
    <t>RESERVE INCOME</t>
  </si>
  <si>
    <t>OPERATING INCOME</t>
  </si>
  <si>
    <t>TOTAL OPERATING INCOME</t>
  </si>
  <si>
    <t>OPERATING EXPENSES</t>
  </si>
  <si>
    <t>16.5 Road Maintenance</t>
  </si>
  <si>
    <t>Gate Remote Fee</t>
  </si>
  <si>
    <t>Professional Fees</t>
  </si>
  <si>
    <t>Model HOA removed "Construction Deposits from income and expense as those are liabilities and not income/expenses</t>
  </si>
  <si>
    <t>New Construction / Member Fees</t>
  </si>
  <si>
    <t>Other Income</t>
  </si>
  <si>
    <t>Interest Income</t>
  </si>
  <si>
    <t>TOTAL RESERVE INCOME</t>
  </si>
  <si>
    <t>RESERVE EXPENSES</t>
  </si>
  <si>
    <t>Reserve Expenses</t>
  </si>
  <si>
    <t>TOTAL RESERVE EXPENSES</t>
  </si>
  <si>
    <t>TOTAL OPERATING EXPENSES</t>
  </si>
  <si>
    <t>NET OPERATING SURPLUS / (DEFICIT)</t>
  </si>
  <si>
    <t>NET RESERVE SURPLUS / (DEFICIT)</t>
  </si>
  <si>
    <t>TOTAL SURPLUS / (DEFICIT)</t>
  </si>
  <si>
    <t>Permits</t>
  </si>
  <si>
    <t>Quarterly Fees</t>
  </si>
  <si>
    <t>Entry Gate Electric</t>
  </si>
  <si>
    <t>$75 per quarter per lot (23)</t>
  </si>
  <si>
    <t>1/22 of total road maintenance</t>
  </si>
  <si>
    <t>Guardrail repairs needed in 2021</t>
  </si>
  <si>
    <t>Estimate</t>
  </si>
  <si>
    <t>Weed Remediation</t>
  </si>
  <si>
    <t>Batch of gate remotes purchased in 2020. Printing, postage, corporate renewal, meetings</t>
  </si>
  <si>
    <t>2020 YTD Plus Anticipated</t>
  </si>
  <si>
    <t>Management Services</t>
  </si>
  <si>
    <t>Dumpster Area Maintenance</t>
  </si>
  <si>
    <t>Increased based on actuals</t>
  </si>
  <si>
    <t>Same as 2020 budget</t>
  </si>
  <si>
    <t>Decreased based on actuals</t>
  </si>
  <si>
    <t>2020 expense of $10K for bringing power to the gate</t>
  </si>
  <si>
    <t>New expense with power at gate instead of solar</t>
  </si>
  <si>
    <t>2020 higher than budgeted overlapping management, 2021 based on Model HOA contract</t>
  </si>
  <si>
    <t>None anticipated</t>
  </si>
  <si>
    <t>Wratten in 2020</t>
  </si>
  <si>
    <t>2022 OUTLOOK</t>
  </si>
  <si>
    <t>Bruce Taylor is project review architect</t>
  </si>
  <si>
    <t>Wratten in 2020. Construction deposit will be refunded in 2021 once home is completed. This refund will be reflected on the balance sheet.</t>
  </si>
  <si>
    <t>2020 patching and roadside repairs ($19.5K), crack seal ($7.6K), seal coat ($42.9K). For 2021, estimating crack seal plus additional roadside shoulder work</t>
  </si>
  <si>
    <t>2021 may have TBD dumpster improvements needed</t>
  </si>
  <si>
    <t>Increasing to $750 per quarter per lot (23) for 2021</t>
  </si>
  <si>
    <t>Guard Rail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</si>
</sst>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i/>
      <sz val="12"/>
      <color rgb="FF323232"/>
      <name val="Arial"/>
      <family val="2"/>
    </font>
    <font>
      <sz val="12"/>
      <color theme="1"/>
      <name val="Arial"/>
      <family val="2"/>
    </font>
    <font>
      <strike/>
      <sz val="12"/>
      <color rgb="FF323232"/>
      <name val="Arial"/>
      <family val="2"/>
    </font>
    <font>
      <b/>
      <strike/>
      <sz val="12"/>
      <color rgb="FF323232"/>
      <name val="Arial"/>
      <family val="2"/>
    </font>
    <font>
      <strike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Font="1"/>
    <xf numFmtId="0" fontId="0" fillId="0" borderId="0" xfId="0" applyFont="1" applyBorder="1"/>
    <xf numFmtId="49" fontId="1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indent="3"/>
    </xf>
    <xf numFmtId="165" fontId="3" fillId="0" borderId="0" xfId="2" applyNumberFormat="1" applyFont="1"/>
    <xf numFmtId="164" fontId="3" fillId="0" borderId="0" xfId="1" applyNumberFormat="1" applyFont="1"/>
    <xf numFmtId="165" fontId="1" fillId="0" borderId="1" xfId="2" applyNumberFormat="1" applyFont="1" applyBorder="1"/>
    <xf numFmtId="165" fontId="1" fillId="0" borderId="0" xfId="2" applyNumberFormat="1" applyFont="1" applyBorder="1"/>
    <xf numFmtId="39" fontId="3" fillId="0" borderId="0" xfId="0" applyNumberFormat="1" applyFont="1" applyBorder="1"/>
    <xf numFmtId="39" fontId="3" fillId="0" borderId="0" xfId="0" applyNumberFormat="1" applyFont="1"/>
    <xf numFmtId="49" fontId="3" fillId="0" borderId="0" xfId="0" applyNumberFormat="1" applyFont="1" applyAlignment="1">
      <alignment horizontal="left" indent="2"/>
    </xf>
    <xf numFmtId="165" fontId="1" fillId="0" borderId="2" xfId="2" applyNumberFormat="1" applyFont="1" applyBorder="1"/>
    <xf numFmtId="164" fontId="1" fillId="0" borderId="0" xfId="1" applyNumberFormat="1" applyFont="1"/>
    <xf numFmtId="0" fontId="4" fillId="0" borderId="0" xfId="0" applyNumberFormat="1" applyFont="1"/>
    <xf numFmtId="49" fontId="1" fillId="0" borderId="0" xfId="0" applyNumberFormat="1" applyFont="1" applyAlignment="1">
      <alignment horizontal="left"/>
    </xf>
    <xf numFmtId="0" fontId="5" fillId="0" borderId="0" xfId="0" applyFont="1"/>
    <xf numFmtId="49" fontId="3" fillId="0" borderId="0" xfId="0" applyNumberFormat="1" applyFont="1" applyAlignment="1">
      <alignment horizontal="left" indent="4"/>
    </xf>
    <xf numFmtId="49" fontId="6" fillId="0" borderId="0" xfId="0" applyNumberFormat="1" applyFont="1" applyAlignment="1">
      <alignment horizontal="left" indent="4"/>
    </xf>
    <xf numFmtId="49" fontId="7" fillId="0" borderId="0" xfId="0" applyNumberFormat="1" applyFont="1"/>
    <xf numFmtId="164" fontId="6" fillId="0" borderId="0" xfId="2" applyNumberFormat="1" applyFont="1"/>
    <xf numFmtId="164" fontId="8" fillId="0" borderId="0" xfId="2" applyNumberFormat="1" applyFont="1"/>
    <xf numFmtId="49" fontId="1" fillId="2" borderId="0" xfId="0" applyNumberFormat="1" applyFont="1" applyFill="1" applyAlignment="1">
      <alignment horizontal="left" indent="3"/>
    </xf>
    <xf numFmtId="49" fontId="1" fillId="2" borderId="0" xfId="0" applyNumberFormat="1" applyFont="1" applyFill="1"/>
    <xf numFmtId="0" fontId="0" fillId="2" borderId="0" xfId="0" applyFont="1" applyFill="1"/>
    <xf numFmtId="0" fontId="1" fillId="2" borderId="0" xfId="0" applyNumberFormat="1" applyFont="1" applyFill="1"/>
    <xf numFmtId="164" fontId="3" fillId="2" borderId="0" xfId="1" applyNumberFormat="1" applyFont="1" applyFill="1"/>
    <xf numFmtId="165" fontId="3" fillId="2" borderId="0" xfId="2" applyNumberFormat="1" applyFont="1" applyFill="1"/>
    <xf numFmtId="0" fontId="5" fillId="2" borderId="0" xfId="0" applyFont="1" applyFill="1"/>
    <xf numFmtId="49" fontId="1" fillId="2" borderId="0" xfId="0" applyNumberFormat="1" applyFont="1" applyFill="1" applyAlignment="1">
      <alignment horizontal="left" indent="2"/>
    </xf>
    <xf numFmtId="0" fontId="5" fillId="0" borderId="0" xfId="0" applyFont="1" applyFill="1"/>
    <xf numFmtId="165" fontId="3" fillId="0" borderId="0" xfId="2" applyNumberFormat="1" applyFont="1" applyFill="1"/>
    <xf numFmtId="49" fontId="1" fillId="0" borderId="3" xfId="0" applyNumberFormat="1" applyFont="1" applyFill="1" applyBorder="1" applyAlignment="1">
      <alignment horizontal="center" wrapText="1"/>
    </xf>
    <xf numFmtId="165" fontId="0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D5A4E-B7A1-E94C-A867-86490C69ADB6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B6AC14-AC60-A941-8E1E-3D8C8E1D79C8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121E1102-BCF1-8A43-ADA3-D18C0FBF1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EA6B15C-9EE8-7740-9923-D8BAADE35A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17BC-2A19-A54B-B720-80D48A96E8B9}">
  <sheetPr>
    <pageSetUpPr fitToPage="1"/>
  </sheetPr>
  <dimension ref="A1:T67"/>
  <sheetViews>
    <sheetView showGridLines="0" tabSelected="1" zoomScale="94" zoomScaleNormal="94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" sqref="R2"/>
    </sheetView>
  </sheetViews>
  <sheetFormatPr baseColWidth="10" defaultColWidth="10.6640625" defaultRowHeight="16" x14ac:dyDescent="0.2"/>
  <cols>
    <col min="1" max="1" width="3" style="3" customWidth="1"/>
    <col min="2" max="2" width="36.6640625" style="3" bestFit="1" customWidth="1"/>
    <col min="3" max="3" width="3" style="3" customWidth="1"/>
    <col min="4" max="4" width="14.6640625" style="4" bestFit="1" customWidth="1"/>
    <col min="5" max="5" width="3.5" style="4" customWidth="1"/>
    <col min="6" max="6" width="14.6640625" style="4" bestFit="1" customWidth="1"/>
    <col min="7" max="7" width="3.5" style="4" customWidth="1"/>
    <col min="8" max="8" width="14.6640625" style="4" bestFit="1" customWidth="1"/>
    <col min="9" max="9" width="3.5" style="4" customWidth="1"/>
    <col min="10" max="10" width="14.6640625" style="4" bestFit="1" customWidth="1"/>
    <col min="11" max="11" width="3.5" style="4" customWidth="1"/>
    <col min="12" max="12" width="14.6640625" style="4" bestFit="1" customWidth="1"/>
    <col min="13" max="13" width="3.5" style="4" customWidth="1"/>
    <col min="14" max="14" width="14.6640625" style="4" bestFit="1" customWidth="1"/>
    <col min="15" max="15" width="3.5" style="4" customWidth="1"/>
    <col min="16" max="16" width="14.6640625" style="4" bestFit="1" customWidth="1"/>
    <col min="17" max="17" width="3.5" style="4" customWidth="1"/>
    <col min="18" max="18" width="14.6640625" style="4" customWidth="1"/>
    <col min="19" max="19" width="44.6640625" style="4" customWidth="1"/>
    <col min="20" max="16384" width="10.6640625" style="4"/>
  </cols>
  <sheetData>
    <row r="1" spans="1:20" x14ac:dyDescent="0.2">
      <c r="A1" s="18" t="s">
        <v>14</v>
      </c>
      <c r="B1" s="18"/>
      <c r="C1" s="18"/>
      <c r="D1" s="18"/>
      <c r="F1" s="18"/>
      <c r="H1" s="18"/>
      <c r="J1" s="18"/>
      <c r="L1" s="18"/>
      <c r="N1" s="18"/>
      <c r="P1" s="18"/>
      <c r="R1" s="18"/>
    </row>
    <row r="2" spans="1:20" x14ac:dyDescent="0.2">
      <c r="A2" s="1"/>
      <c r="B2" s="1"/>
      <c r="C2" s="1"/>
      <c r="P2" s="36"/>
    </row>
    <row r="3" spans="1:20" x14ac:dyDescent="0.2">
      <c r="A3" s="1"/>
      <c r="B3" s="1"/>
      <c r="C3" s="1"/>
      <c r="D3" s="5"/>
      <c r="F3" s="5"/>
      <c r="H3" s="5"/>
      <c r="J3" s="5"/>
      <c r="N3" s="5"/>
      <c r="P3" s="5"/>
      <c r="R3" s="5"/>
    </row>
    <row r="4" spans="1:20" ht="35" customHeight="1" thickBot="1" x14ac:dyDescent="0.25">
      <c r="A4" s="2"/>
      <c r="B4" s="2"/>
      <c r="C4" s="2"/>
      <c r="D4" s="6" t="s">
        <v>3</v>
      </c>
      <c r="F4" s="6" t="s">
        <v>4</v>
      </c>
      <c r="H4" s="6" t="s">
        <v>5</v>
      </c>
      <c r="J4" s="6" t="s">
        <v>6</v>
      </c>
      <c r="L4" s="6" t="s">
        <v>62</v>
      </c>
      <c r="N4" s="6" t="s">
        <v>31</v>
      </c>
      <c r="P4" s="6" t="s">
        <v>7</v>
      </c>
      <c r="R4" s="35" t="s">
        <v>73</v>
      </c>
      <c r="S4" s="6" t="s">
        <v>12</v>
      </c>
    </row>
    <row r="5" spans="1:20" x14ac:dyDescent="0.2">
      <c r="A5" s="1"/>
      <c r="B5" s="1" t="s">
        <v>35</v>
      </c>
      <c r="C5" s="1"/>
    </row>
    <row r="6" spans="1:20" x14ac:dyDescent="0.2">
      <c r="A6" s="1"/>
      <c r="B6" s="25" t="s">
        <v>54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20" x14ac:dyDescent="0.2">
      <c r="A7" s="1"/>
      <c r="B7" s="20" t="s">
        <v>15</v>
      </c>
      <c r="D7" s="8">
        <v>55000</v>
      </c>
      <c r="F7" s="8">
        <v>55625</v>
      </c>
      <c r="H7" s="8">
        <v>57500</v>
      </c>
      <c r="J7" s="8">
        <v>57500</v>
      </c>
      <c r="L7" s="8">
        <v>57500</v>
      </c>
      <c r="N7" s="8">
        <f>L7-J7</f>
        <v>0</v>
      </c>
      <c r="P7" s="34">
        <f>750*23*4</f>
        <v>69000</v>
      </c>
      <c r="R7" s="34">
        <f>750*23*4</f>
        <v>69000</v>
      </c>
      <c r="S7" s="19" t="s">
        <v>78</v>
      </c>
    </row>
    <row r="8" spans="1:20" x14ac:dyDescent="0.2">
      <c r="A8" s="1"/>
      <c r="B8" s="20" t="s">
        <v>21</v>
      </c>
      <c r="D8" s="9">
        <v>6600</v>
      </c>
      <c r="F8" s="9">
        <v>6675</v>
      </c>
      <c r="H8" s="9">
        <v>6900</v>
      </c>
      <c r="J8" s="9">
        <v>6900</v>
      </c>
      <c r="L8" s="9">
        <v>6900</v>
      </c>
      <c r="N8" s="9">
        <f>L8-J8</f>
        <v>0</v>
      </c>
      <c r="P8" s="9">
        <f>75*23*4</f>
        <v>6900</v>
      </c>
      <c r="R8" s="9">
        <f>75*23*4</f>
        <v>6900</v>
      </c>
      <c r="S8" s="19" t="s">
        <v>56</v>
      </c>
      <c r="T8" s="36"/>
    </row>
    <row r="9" spans="1:20" x14ac:dyDescent="0.2">
      <c r="A9" s="1"/>
      <c r="B9" s="25" t="s">
        <v>43</v>
      </c>
      <c r="C9" s="28"/>
      <c r="D9" s="29"/>
      <c r="E9" s="27"/>
      <c r="F9" s="29"/>
      <c r="G9" s="27"/>
      <c r="H9" s="29"/>
      <c r="I9" s="27"/>
      <c r="J9" s="29"/>
      <c r="K9" s="27"/>
      <c r="L9" s="29"/>
      <c r="M9" s="27"/>
      <c r="N9" s="29"/>
      <c r="O9" s="27"/>
      <c r="P9" s="29"/>
      <c r="Q9" s="27"/>
      <c r="R9" s="29"/>
      <c r="S9" s="31"/>
      <c r="T9" s="36"/>
    </row>
    <row r="10" spans="1:20" x14ac:dyDescent="0.2">
      <c r="A10" s="1"/>
      <c r="B10" s="20" t="s">
        <v>38</v>
      </c>
      <c r="D10" s="9">
        <v>1872.49</v>
      </c>
      <c r="F10" s="9">
        <v>3003</v>
      </c>
      <c r="H10" s="9">
        <v>1378.68</v>
      </c>
      <c r="J10" s="9">
        <v>1400</v>
      </c>
      <c r="L10" s="9">
        <v>3200.11</v>
      </c>
      <c r="N10" s="9">
        <f t="shared" ref="N10:N15" si="0">L10-J10</f>
        <v>1800.1100000000001</v>
      </c>
      <c r="P10" s="9">
        <f>(1/22)*SUM(P26:P35)</f>
        <v>3299.090909090909</v>
      </c>
      <c r="R10" s="9">
        <f>(1/22)*SUM(R26:R35)</f>
        <v>2617.2727272727275</v>
      </c>
      <c r="S10" s="19" t="s">
        <v>57</v>
      </c>
    </row>
    <row r="11" spans="1:20" x14ac:dyDescent="0.2">
      <c r="A11" s="1"/>
      <c r="B11" s="20" t="s">
        <v>16</v>
      </c>
      <c r="D11" s="9">
        <v>500</v>
      </c>
      <c r="F11" s="9">
        <v>500</v>
      </c>
      <c r="H11" s="9">
        <v>406.25</v>
      </c>
      <c r="J11" s="9">
        <v>0</v>
      </c>
      <c r="L11" s="9">
        <v>0</v>
      </c>
      <c r="N11" s="9">
        <f t="shared" si="0"/>
        <v>0</v>
      </c>
      <c r="P11" s="9">
        <v>0</v>
      </c>
      <c r="R11" s="9">
        <v>0</v>
      </c>
      <c r="S11" s="19"/>
    </row>
    <row r="12" spans="1:20" x14ac:dyDescent="0.2">
      <c r="A12" s="1"/>
      <c r="B12" s="20" t="s">
        <v>2</v>
      </c>
      <c r="D12" s="9">
        <v>400</v>
      </c>
      <c r="F12" s="9">
        <v>600</v>
      </c>
      <c r="H12" s="9">
        <v>300</v>
      </c>
      <c r="J12" s="9">
        <v>0</v>
      </c>
      <c r="L12" s="9">
        <v>200</v>
      </c>
      <c r="N12" s="9">
        <f t="shared" si="0"/>
        <v>200</v>
      </c>
      <c r="P12" s="9">
        <v>0</v>
      </c>
      <c r="R12" s="9">
        <v>0</v>
      </c>
      <c r="S12" s="19"/>
    </row>
    <row r="13" spans="1:20" x14ac:dyDescent="0.2">
      <c r="A13" s="1"/>
      <c r="B13" s="20" t="s">
        <v>11</v>
      </c>
      <c r="D13" s="9">
        <v>213.95</v>
      </c>
      <c r="F13" s="9">
        <v>39</v>
      </c>
      <c r="H13" s="9">
        <v>44.95</v>
      </c>
      <c r="J13" s="9">
        <v>0</v>
      </c>
      <c r="L13" s="9">
        <v>0</v>
      </c>
      <c r="N13" s="9">
        <f t="shared" si="0"/>
        <v>0</v>
      </c>
      <c r="P13" s="9">
        <v>0</v>
      </c>
      <c r="R13" s="9">
        <v>0</v>
      </c>
      <c r="S13" s="19"/>
    </row>
    <row r="14" spans="1:20" x14ac:dyDescent="0.2">
      <c r="A14" s="1"/>
      <c r="B14" s="20" t="s">
        <v>1</v>
      </c>
      <c r="D14" s="9">
        <v>463.89</v>
      </c>
      <c r="F14" s="9">
        <v>111</v>
      </c>
      <c r="H14" s="9">
        <v>200.6</v>
      </c>
      <c r="J14" s="9">
        <v>150</v>
      </c>
      <c r="L14" s="9">
        <v>139.66999999999999</v>
      </c>
      <c r="N14" s="9">
        <f t="shared" si="0"/>
        <v>-10.330000000000013</v>
      </c>
      <c r="P14" s="9">
        <v>25</v>
      </c>
      <c r="R14" s="9">
        <v>25</v>
      </c>
      <c r="S14" s="19"/>
    </row>
    <row r="15" spans="1:20" x14ac:dyDescent="0.2">
      <c r="A15" s="1"/>
      <c r="B15" s="20" t="s">
        <v>39</v>
      </c>
      <c r="D15" s="9">
        <v>157.5</v>
      </c>
      <c r="F15" s="9">
        <v>0</v>
      </c>
      <c r="H15" s="9">
        <v>456.28</v>
      </c>
      <c r="J15" s="9">
        <v>0</v>
      </c>
      <c r="L15" s="9">
        <v>71.44</v>
      </c>
      <c r="N15" s="9">
        <f t="shared" si="0"/>
        <v>71.44</v>
      </c>
      <c r="P15" s="9">
        <v>0</v>
      </c>
      <c r="R15" s="9">
        <v>0</v>
      </c>
      <c r="S15" s="19"/>
    </row>
    <row r="16" spans="1:20" x14ac:dyDescent="0.2">
      <c r="A16" s="1"/>
      <c r="B16" s="25" t="s">
        <v>42</v>
      </c>
      <c r="C16" s="28"/>
      <c r="D16" s="29"/>
      <c r="E16" s="27"/>
      <c r="F16" s="29"/>
      <c r="G16" s="27"/>
      <c r="H16" s="29"/>
      <c r="I16" s="27"/>
      <c r="J16" s="29"/>
      <c r="K16" s="27"/>
      <c r="L16" s="29"/>
      <c r="M16" s="27"/>
      <c r="N16" s="29"/>
      <c r="O16" s="27"/>
      <c r="P16" s="29"/>
      <c r="Q16" s="27"/>
      <c r="R16" s="29"/>
      <c r="S16" s="31"/>
    </row>
    <row r="17" spans="1:20" hidden="1" x14ac:dyDescent="0.2">
      <c r="A17" s="1"/>
      <c r="B17" s="21" t="s">
        <v>18</v>
      </c>
      <c r="C17" s="22"/>
      <c r="D17" s="23">
        <v>0</v>
      </c>
      <c r="E17" s="24"/>
      <c r="F17" s="23">
        <v>5000</v>
      </c>
      <c r="G17" s="24"/>
      <c r="H17" s="23">
        <v>0</v>
      </c>
      <c r="I17" s="24"/>
      <c r="J17" s="23">
        <v>0</v>
      </c>
      <c r="K17" s="24"/>
      <c r="L17" s="23"/>
      <c r="M17" s="24"/>
      <c r="N17" s="23">
        <f>L17-J17</f>
        <v>0</v>
      </c>
      <c r="O17" s="24"/>
      <c r="P17" s="23">
        <v>0</v>
      </c>
      <c r="R17" s="23"/>
      <c r="S17" s="19" t="s">
        <v>41</v>
      </c>
      <c r="T17" s="8"/>
    </row>
    <row r="18" spans="1:20" x14ac:dyDescent="0.2">
      <c r="A18" s="1"/>
      <c r="B18" s="20" t="s">
        <v>20</v>
      </c>
      <c r="D18" s="9">
        <v>0</v>
      </c>
      <c r="F18" s="9">
        <v>25000</v>
      </c>
      <c r="H18" s="9">
        <v>0</v>
      </c>
      <c r="J18" s="9">
        <v>0</v>
      </c>
      <c r="L18" s="9">
        <v>0</v>
      </c>
      <c r="N18" s="9">
        <f>L18-J18</f>
        <v>0</v>
      </c>
      <c r="P18" s="9">
        <v>0</v>
      </c>
      <c r="R18" s="9">
        <v>0</v>
      </c>
      <c r="S18" s="19"/>
    </row>
    <row r="19" spans="1:20" x14ac:dyDescent="0.2">
      <c r="A19" s="1"/>
      <c r="B19" s="20" t="s">
        <v>17</v>
      </c>
      <c r="D19" s="9">
        <v>4600</v>
      </c>
      <c r="F19" s="9">
        <v>5000</v>
      </c>
      <c r="H19" s="9">
        <v>0</v>
      </c>
      <c r="J19" s="9">
        <v>0</v>
      </c>
      <c r="L19" s="9">
        <v>3925</v>
      </c>
      <c r="N19" s="9">
        <f>L19-J19</f>
        <v>3925</v>
      </c>
      <c r="P19" s="9">
        <v>0</v>
      </c>
      <c r="R19" s="9">
        <v>0</v>
      </c>
      <c r="S19" s="19" t="s">
        <v>75</v>
      </c>
      <c r="T19" s="9"/>
    </row>
    <row r="20" spans="1:20" x14ac:dyDescent="0.2">
      <c r="A20" s="1"/>
      <c r="B20" s="20" t="s">
        <v>19</v>
      </c>
      <c r="D20" s="9">
        <v>500</v>
      </c>
      <c r="F20" s="9">
        <v>500</v>
      </c>
      <c r="H20" s="9">
        <v>0</v>
      </c>
      <c r="J20" s="9">
        <v>0</v>
      </c>
      <c r="L20" s="9">
        <v>500</v>
      </c>
      <c r="N20" s="9">
        <f>L20-J20</f>
        <v>500</v>
      </c>
      <c r="P20" s="9">
        <v>0</v>
      </c>
      <c r="R20" s="9">
        <v>0</v>
      </c>
      <c r="S20" s="19" t="s">
        <v>72</v>
      </c>
      <c r="T20" s="9"/>
    </row>
    <row r="21" spans="1:20" ht="8" customHeight="1" x14ac:dyDescent="0.2">
      <c r="A21" s="1"/>
      <c r="B21" s="7"/>
      <c r="D21" s="9"/>
      <c r="F21" s="9"/>
      <c r="H21" s="9"/>
      <c r="J21" s="9"/>
      <c r="L21" s="9"/>
      <c r="N21" s="9"/>
      <c r="P21" s="9"/>
      <c r="R21" s="9"/>
      <c r="T21" s="9"/>
    </row>
    <row r="22" spans="1:20" x14ac:dyDescent="0.2">
      <c r="A22" s="1"/>
      <c r="B22" s="1" t="s">
        <v>36</v>
      </c>
      <c r="C22" s="1"/>
      <c r="D22" s="15">
        <f>SUM(D7:D20)</f>
        <v>70307.829999999987</v>
      </c>
      <c r="F22" s="15">
        <f>SUM(F7:F20)</f>
        <v>102053</v>
      </c>
      <c r="H22" s="15">
        <f>SUM(H7:H20)</f>
        <v>67186.759999999995</v>
      </c>
      <c r="J22" s="15">
        <f>SUM(J7:J20)</f>
        <v>65950</v>
      </c>
      <c r="L22" s="15">
        <f>SUM(L7:L20)</f>
        <v>72436.22</v>
      </c>
      <c r="N22" s="15">
        <f>SUM(N7:N20)</f>
        <v>6486.22</v>
      </c>
      <c r="P22" s="15">
        <f>SUM(P7:P20)</f>
        <v>79224.090909090912</v>
      </c>
      <c r="R22" s="15">
        <f>SUM(R7:R20)</f>
        <v>78542.272727272721</v>
      </c>
    </row>
    <row r="23" spans="1:20" x14ac:dyDescent="0.2">
      <c r="A23" s="1"/>
      <c r="B23" s="1"/>
      <c r="D23" s="12"/>
      <c r="F23" s="12"/>
      <c r="H23" s="12"/>
      <c r="J23" s="12"/>
      <c r="L23" s="12"/>
      <c r="N23" s="12"/>
      <c r="P23" s="12"/>
      <c r="R23" s="12"/>
      <c r="T23" s="9"/>
    </row>
    <row r="24" spans="1:20" x14ac:dyDescent="0.2">
      <c r="A24" s="1"/>
      <c r="B24" s="1" t="s">
        <v>37</v>
      </c>
      <c r="C24" s="1"/>
      <c r="D24" s="13"/>
      <c r="F24" s="13"/>
      <c r="H24" s="13"/>
      <c r="J24" s="13"/>
      <c r="L24" s="13"/>
      <c r="N24" s="13"/>
      <c r="P24" s="13"/>
      <c r="R24" s="13"/>
      <c r="T24" s="9"/>
    </row>
    <row r="25" spans="1:20" x14ac:dyDescent="0.2">
      <c r="A25" s="1"/>
      <c r="B25" s="32" t="s">
        <v>22</v>
      </c>
      <c r="C25" s="28"/>
      <c r="D25" s="30"/>
      <c r="E25" s="27"/>
      <c r="F25" s="30"/>
      <c r="G25" s="27"/>
      <c r="H25" s="30"/>
      <c r="I25" s="27"/>
      <c r="J25" s="30"/>
      <c r="K25" s="27"/>
      <c r="L25" s="30"/>
      <c r="M25" s="27"/>
      <c r="N25" s="30"/>
      <c r="O25" s="27"/>
      <c r="P25" s="30"/>
      <c r="Q25" s="27"/>
      <c r="R25" s="30"/>
      <c r="S25" s="31"/>
      <c r="T25" s="9"/>
    </row>
    <row r="26" spans="1:20" x14ac:dyDescent="0.2">
      <c r="A26" s="1"/>
      <c r="B26" s="7" t="s">
        <v>23</v>
      </c>
      <c r="D26" s="9">
        <v>27295</v>
      </c>
      <c r="F26" s="9">
        <v>10093</v>
      </c>
      <c r="H26" s="9">
        <v>24060</v>
      </c>
      <c r="J26" s="9">
        <v>27000</v>
      </c>
      <c r="L26" s="9">
        <f>26472.5+3000</f>
        <v>29472.5</v>
      </c>
      <c r="N26" s="9">
        <f t="shared" ref="N26:N35" si="1">L26-J26</f>
        <v>2472.5</v>
      </c>
      <c r="P26" s="9">
        <v>29000</v>
      </c>
      <c r="R26" s="9">
        <v>29000</v>
      </c>
      <c r="S26" s="19" t="s">
        <v>65</v>
      </c>
      <c r="T26" s="9"/>
    </row>
    <row r="27" spans="1:20" x14ac:dyDescent="0.2">
      <c r="A27" s="1"/>
      <c r="B27" s="7" t="s">
        <v>24</v>
      </c>
      <c r="D27" s="9">
        <v>3497.25</v>
      </c>
      <c r="F27" s="9">
        <v>703</v>
      </c>
      <c r="H27" s="9">
        <v>3630.01</v>
      </c>
      <c r="J27" s="9">
        <v>4500</v>
      </c>
      <c r="L27" s="9">
        <v>4095.22</v>
      </c>
      <c r="N27" s="9">
        <f t="shared" si="1"/>
        <v>-404.7800000000002</v>
      </c>
      <c r="P27" s="9">
        <v>4500</v>
      </c>
      <c r="R27" s="9">
        <v>4500</v>
      </c>
      <c r="S27" s="19" t="s">
        <v>66</v>
      </c>
      <c r="T27" s="9"/>
    </row>
    <row r="28" spans="1:20" x14ac:dyDescent="0.2">
      <c r="A28" s="1"/>
      <c r="B28" s="7" t="s">
        <v>25</v>
      </c>
      <c r="D28" s="9">
        <v>6600</v>
      </c>
      <c r="F28" s="9">
        <v>6675</v>
      </c>
      <c r="H28" s="9">
        <v>6900</v>
      </c>
      <c r="J28" s="9">
        <v>6900</v>
      </c>
      <c r="L28" s="9">
        <v>6900</v>
      </c>
      <c r="N28" s="9">
        <f t="shared" si="1"/>
        <v>0</v>
      </c>
      <c r="P28" s="9">
        <v>6900</v>
      </c>
      <c r="R28" s="9">
        <v>6900</v>
      </c>
      <c r="S28" s="19" t="s">
        <v>66</v>
      </c>
    </row>
    <row r="29" spans="1:20" x14ac:dyDescent="0.2">
      <c r="A29" s="1"/>
      <c r="B29" s="7" t="s">
        <v>79</v>
      </c>
      <c r="D29" s="9">
        <v>0</v>
      </c>
      <c r="F29" s="9">
        <v>7756</v>
      </c>
      <c r="H29" s="9">
        <v>15891.19</v>
      </c>
      <c r="J29" s="9">
        <v>0</v>
      </c>
      <c r="L29" s="9">
        <v>760.07</v>
      </c>
      <c r="N29" s="9">
        <f t="shared" si="1"/>
        <v>760.07</v>
      </c>
      <c r="P29" s="9">
        <v>5000</v>
      </c>
      <c r="R29" s="9">
        <v>0</v>
      </c>
      <c r="S29" s="19" t="s">
        <v>58</v>
      </c>
    </row>
    <row r="30" spans="1:20" x14ac:dyDescent="0.2">
      <c r="A30" s="1"/>
      <c r="B30" s="7" t="s">
        <v>26</v>
      </c>
      <c r="D30" s="9">
        <v>34251.949999999997</v>
      </c>
      <c r="F30" s="9">
        <v>5175</v>
      </c>
      <c r="H30" s="9">
        <v>6745</v>
      </c>
      <c r="J30" s="9">
        <v>17500</v>
      </c>
      <c r="L30" s="9">
        <v>70375.25</v>
      </c>
      <c r="N30" s="9">
        <f t="shared" si="1"/>
        <v>52875.25</v>
      </c>
      <c r="P30" s="9">
        <v>25000</v>
      </c>
      <c r="R30" s="9">
        <v>15000</v>
      </c>
      <c r="S30" s="33" t="s">
        <v>76</v>
      </c>
    </row>
    <row r="31" spans="1:20" x14ac:dyDescent="0.2">
      <c r="A31" s="1"/>
      <c r="B31" s="7" t="s">
        <v>60</v>
      </c>
      <c r="D31" s="9">
        <v>80</v>
      </c>
      <c r="F31" s="9">
        <v>2555</v>
      </c>
      <c r="H31" s="9">
        <v>976.15</v>
      </c>
      <c r="J31" s="9">
        <v>2000</v>
      </c>
      <c r="L31" s="9">
        <v>960</v>
      </c>
      <c r="N31" s="9">
        <f t="shared" si="1"/>
        <v>-1040</v>
      </c>
      <c r="P31" s="9">
        <v>1000</v>
      </c>
      <c r="R31" s="9">
        <v>1000</v>
      </c>
      <c r="S31" s="19" t="s">
        <v>67</v>
      </c>
    </row>
    <row r="32" spans="1:20" x14ac:dyDescent="0.2">
      <c r="A32" s="1"/>
      <c r="B32" s="7" t="s">
        <v>27</v>
      </c>
      <c r="D32" s="9">
        <v>943.59</v>
      </c>
      <c r="F32" s="9">
        <v>4405</v>
      </c>
      <c r="H32" s="9">
        <v>261.04000000000002</v>
      </c>
      <c r="J32" s="9">
        <v>1000</v>
      </c>
      <c r="L32" s="9">
        <v>12581.23</v>
      </c>
      <c r="N32" s="9">
        <f t="shared" si="1"/>
        <v>11581.23</v>
      </c>
      <c r="P32" s="9">
        <v>1000</v>
      </c>
      <c r="R32" s="9">
        <v>1000</v>
      </c>
      <c r="S32" s="19" t="s">
        <v>68</v>
      </c>
    </row>
    <row r="33" spans="1:20" x14ac:dyDescent="0.2">
      <c r="A33" s="1"/>
      <c r="B33" s="7" t="s">
        <v>55</v>
      </c>
      <c r="D33" s="9">
        <v>0</v>
      </c>
      <c r="F33" s="9">
        <v>0</v>
      </c>
      <c r="H33" s="9">
        <v>0</v>
      </c>
      <c r="J33" s="9">
        <v>0</v>
      </c>
      <c r="L33" s="9">
        <f>119.31+15+15+15</f>
        <v>164.31</v>
      </c>
      <c r="N33" s="9">
        <f t="shared" si="1"/>
        <v>164.31</v>
      </c>
      <c r="P33" s="9">
        <f>15*12</f>
        <v>180</v>
      </c>
      <c r="R33" s="9">
        <f>15*12</f>
        <v>180</v>
      </c>
      <c r="S33" s="19" t="s">
        <v>69</v>
      </c>
    </row>
    <row r="34" spans="1:20" x14ac:dyDescent="0.2">
      <c r="A34" s="1"/>
      <c r="B34" s="7" t="s">
        <v>8</v>
      </c>
      <c r="D34" s="9">
        <v>0</v>
      </c>
      <c r="F34" s="9">
        <v>542</v>
      </c>
      <c r="H34" s="9">
        <v>0</v>
      </c>
      <c r="J34" s="9">
        <v>0</v>
      </c>
      <c r="L34" s="9">
        <v>0</v>
      </c>
      <c r="N34" s="9">
        <f t="shared" si="1"/>
        <v>0</v>
      </c>
      <c r="P34" s="9">
        <v>0</v>
      </c>
      <c r="R34" s="9">
        <v>0</v>
      </c>
    </row>
    <row r="35" spans="1:20" x14ac:dyDescent="0.2">
      <c r="A35" s="1"/>
      <c r="B35" s="7" t="s">
        <v>64</v>
      </c>
      <c r="D35" s="9">
        <v>0</v>
      </c>
      <c r="F35" s="9">
        <v>0</v>
      </c>
      <c r="H35" s="9">
        <v>0</v>
      </c>
      <c r="J35" s="9">
        <v>0</v>
      </c>
      <c r="L35" s="9">
        <v>755.9</v>
      </c>
      <c r="N35" s="9">
        <f t="shared" si="1"/>
        <v>755.9</v>
      </c>
      <c r="P35" s="9">
        <v>0</v>
      </c>
      <c r="R35" s="9">
        <v>0</v>
      </c>
      <c r="S35" s="19" t="s">
        <v>77</v>
      </c>
    </row>
    <row r="36" spans="1:20" x14ac:dyDescent="0.2">
      <c r="A36" s="1"/>
      <c r="B36" s="32" t="s">
        <v>40</v>
      </c>
      <c r="C36" s="28"/>
      <c r="D36" s="30"/>
      <c r="E36" s="27"/>
      <c r="F36" s="30"/>
      <c r="G36" s="27"/>
      <c r="H36" s="30"/>
      <c r="I36" s="27"/>
      <c r="J36" s="30"/>
      <c r="K36" s="27"/>
      <c r="L36" s="30"/>
      <c r="M36" s="27"/>
      <c r="N36" s="30"/>
      <c r="O36" s="27"/>
      <c r="P36" s="30"/>
      <c r="Q36" s="27"/>
      <c r="R36" s="30"/>
      <c r="S36" s="31"/>
      <c r="T36" s="9"/>
    </row>
    <row r="37" spans="1:20" x14ac:dyDescent="0.2">
      <c r="A37" s="1"/>
      <c r="B37" s="7" t="s">
        <v>63</v>
      </c>
      <c r="D37" s="9">
        <v>7200</v>
      </c>
      <c r="F37" s="9">
        <v>7200</v>
      </c>
      <c r="H37" s="9">
        <v>8300</v>
      </c>
      <c r="J37" s="9">
        <v>8400</v>
      </c>
      <c r="L37" s="9">
        <f>37.5+8193.94+227.5+700+700</f>
        <v>9858.94</v>
      </c>
      <c r="N37" s="9">
        <f>L37-J37</f>
        <v>1458.9400000000005</v>
      </c>
      <c r="P37" s="9">
        <f>850*12</f>
        <v>10200</v>
      </c>
      <c r="R37" s="9">
        <f>850*12</f>
        <v>10200</v>
      </c>
      <c r="S37" s="19" t="s">
        <v>70</v>
      </c>
    </row>
    <row r="38" spans="1:20" x14ac:dyDescent="0.2">
      <c r="A38" s="1"/>
      <c r="B38" s="7" t="s">
        <v>9</v>
      </c>
      <c r="D38" s="9">
        <v>2518.75</v>
      </c>
      <c r="F38" s="9">
        <v>6813</v>
      </c>
      <c r="H38" s="9">
        <v>396</v>
      </c>
      <c r="J38" s="9">
        <v>300</v>
      </c>
      <c r="L38" s="9">
        <v>500</v>
      </c>
      <c r="N38" s="9">
        <f>L38-J38</f>
        <v>200</v>
      </c>
      <c r="P38" s="9">
        <v>1000</v>
      </c>
      <c r="R38" s="9">
        <v>500</v>
      </c>
      <c r="S38" s="19" t="s">
        <v>59</v>
      </c>
    </row>
    <row r="39" spans="1:20" x14ac:dyDescent="0.2">
      <c r="A39" s="1"/>
      <c r="B39" s="7" t="s">
        <v>10</v>
      </c>
      <c r="D39" s="9">
        <v>220</v>
      </c>
      <c r="F39" s="9">
        <v>200</v>
      </c>
      <c r="H39" s="9">
        <v>216.77</v>
      </c>
      <c r="J39" s="9">
        <v>250</v>
      </c>
      <c r="L39" s="9">
        <v>250</v>
      </c>
      <c r="N39" s="9">
        <f>L39-J39</f>
        <v>0</v>
      </c>
      <c r="P39" s="9">
        <v>250</v>
      </c>
      <c r="R39" s="9">
        <v>250</v>
      </c>
      <c r="S39" s="19" t="s">
        <v>66</v>
      </c>
    </row>
    <row r="40" spans="1:20" x14ac:dyDescent="0.2">
      <c r="A40" s="1"/>
      <c r="B40" s="7" t="s">
        <v>28</v>
      </c>
      <c r="D40" s="9">
        <v>0</v>
      </c>
      <c r="F40" s="9">
        <v>650</v>
      </c>
      <c r="H40" s="9">
        <v>406.25</v>
      </c>
      <c r="J40" s="9">
        <v>0</v>
      </c>
      <c r="L40" s="9">
        <v>509.52</v>
      </c>
      <c r="N40" s="9">
        <f>L40-J40</f>
        <v>509.52</v>
      </c>
      <c r="P40" s="9">
        <v>0</v>
      </c>
      <c r="R40" s="9">
        <v>0</v>
      </c>
      <c r="S40" s="19" t="s">
        <v>74</v>
      </c>
    </row>
    <row r="41" spans="1:20" hidden="1" x14ac:dyDescent="0.2">
      <c r="A41" s="1"/>
      <c r="B41" s="21" t="s">
        <v>29</v>
      </c>
      <c r="C41" s="22"/>
      <c r="D41" s="23"/>
      <c r="E41" s="24"/>
      <c r="F41" s="23"/>
      <c r="G41" s="24"/>
      <c r="H41" s="23"/>
      <c r="I41" s="24"/>
      <c r="J41" s="23">
        <v>5000</v>
      </c>
      <c r="K41" s="24"/>
      <c r="L41" s="23"/>
      <c r="M41" s="24"/>
      <c r="N41" s="9">
        <f>L41-J41</f>
        <v>-5000</v>
      </c>
      <c r="O41" s="24"/>
      <c r="P41" s="23"/>
      <c r="R41" s="23"/>
      <c r="S41" s="19" t="s">
        <v>13</v>
      </c>
      <c r="T41" s="8"/>
    </row>
    <row r="42" spans="1:20" x14ac:dyDescent="0.2">
      <c r="A42" s="1"/>
      <c r="B42" s="32" t="s">
        <v>32</v>
      </c>
      <c r="C42" s="28"/>
      <c r="D42" s="30"/>
      <c r="E42" s="27"/>
      <c r="F42" s="30"/>
      <c r="G42" s="27"/>
      <c r="H42" s="30"/>
      <c r="I42" s="27"/>
      <c r="J42" s="30"/>
      <c r="K42" s="27"/>
      <c r="L42" s="30"/>
      <c r="M42" s="27"/>
      <c r="N42" s="30"/>
      <c r="O42" s="27"/>
      <c r="P42" s="30"/>
      <c r="Q42" s="27"/>
      <c r="R42" s="30"/>
      <c r="S42" s="31"/>
      <c r="T42" s="9"/>
    </row>
    <row r="43" spans="1:20" x14ac:dyDescent="0.2">
      <c r="A43" s="1"/>
      <c r="B43" s="7" t="s">
        <v>0</v>
      </c>
      <c r="D43" s="9">
        <v>2080</v>
      </c>
      <c r="F43" s="9">
        <v>2080</v>
      </c>
      <c r="H43" s="9">
        <v>2080</v>
      </c>
      <c r="J43" s="9">
        <v>2200</v>
      </c>
      <c r="L43" s="9">
        <v>2080</v>
      </c>
      <c r="N43" s="9">
        <f>L43-J43</f>
        <v>-120</v>
      </c>
      <c r="P43" s="9">
        <v>2200</v>
      </c>
      <c r="R43" s="9">
        <v>2200</v>
      </c>
      <c r="S43" s="19" t="s">
        <v>66</v>
      </c>
    </row>
    <row r="44" spans="1:20" x14ac:dyDescent="0.2">
      <c r="A44" s="1"/>
      <c r="B44" s="7" t="s">
        <v>32</v>
      </c>
      <c r="D44" s="9">
        <v>293.25</v>
      </c>
      <c r="F44" s="9">
        <v>297</v>
      </c>
      <c r="H44" s="9">
        <v>299.52</v>
      </c>
      <c r="J44" s="9">
        <v>445</v>
      </c>
      <c r="L44" s="9">
        <f>20+10-12+291.04+61.36+243.79+155.81+12</f>
        <v>782</v>
      </c>
      <c r="N44" s="9">
        <f>L44-J44</f>
        <v>337</v>
      </c>
      <c r="P44" s="9">
        <v>450</v>
      </c>
      <c r="R44" s="9">
        <v>450</v>
      </c>
      <c r="S44" s="19" t="s">
        <v>61</v>
      </c>
    </row>
    <row r="45" spans="1:20" x14ac:dyDescent="0.2">
      <c r="A45" s="1"/>
      <c r="B45" s="7" t="s">
        <v>53</v>
      </c>
      <c r="D45" s="9">
        <v>0</v>
      </c>
      <c r="F45" s="9">
        <v>0</v>
      </c>
      <c r="H45" s="9">
        <v>3492</v>
      </c>
      <c r="J45" s="9">
        <v>0</v>
      </c>
      <c r="L45" s="9">
        <v>0</v>
      </c>
      <c r="N45" s="9">
        <f>L45-J45</f>
        <v>0</v>
      </c>
      <c r="P45" s="9">
        <v>0</v>
      </c>
      <c r="R45" s="9">
        <v>0</v>
      </c>
      <c r="S45" s="19" t="s">
        <v>71</v>
      </c>
    </row>
    <row r="46" spans="1:20" x14ac:dyDescent="0.2">
      <c r="A46" s="1"/>
      <c r="B46" s="7" t="s">
        <v>30</v>
      </c>
      <c r="D46" s="9">
        <v>49</v>
      </c>
      <c r="F46" s="9">
        <v>49</v>
      </c>
      <c r="H46" s="9">
        <v>60</v>
      </c>
      <c r="J46" s="9">
        <v>100</v>
      </c>
      <c r="L46" s="9">
        <v>60.29</v>
      </c>
      <c r="N46" s="9">
        <f>L46-J46</f>
        <v>-39.71</v>
      </c>
      <c r="P46" s="9">
        <v>100</v>
      </c>
      <c r="R46" s="9">
        <v>100</v>
      </c>
      <c r="S46" s="19" t="s">
        <v>67</v>
      </c>
    </row>
    <row r="47" spans="1:20" ht="8" customHeight="1" x14ac:dyDescent="0.2">
      <c r="A47" s="1"/>
      <c r="B47" s="7"/>
      <c r="D47" s="9"/>
      <c r="F47" s="9"/>
      <c r="H47" s="9"/>
      <c r="J47" s="9"/>
      <c r="L47" s="9"/>
      <c r="N47" s="9"/>
      <c r="P47" s="9"/>
      <c r="R47" s="9"/>
      <c r="T47" s="9"/>
    </row>
    <row r="48" spans="1:20" x14ac:dyDescent="0.2">
      <c r="A48" s="1"/>
      <c r="B48" s="1" t="s">
        <v>49</v>
      </c>
      <c r="C48" s="1"/>
      <c r="D48" s="15">
        <f>SUM(D25:D47)</f>
        <v>85028.79</v>
      </c>
      <c r="F48" s="15">
        <f>SUM(F25:F47)</f>
        <v>55193</v>
      </c>
      <c r="H48" s="15">
        <f>SUM(H25:H47)</f>
        <v>73713.930000000022</v>
      </c>
      <c r="J48" s="15">
        <f>SUM(J25:J47)</f>
        <v>75595</v>
      </c>
      <c r="L48" s="15">
        <f>SUM(L25:L47)</f>
        <v>140105.22999999998</v>
      </c>
      <c r="N48" s="15">
        <f>SUM(N25:N47)</f>
        <v>64510.23</v>
      </c>
      <c r="P48" s="15">
        <f>SUM(P25:P47)</f>
        <v>86780</v>
      </c>
      <c r="R48" s="15">
        <f>SUM(R25:R47)</f>
        <v>71280</v>
      </c>
    </row>
    <row r="49" spans="1:20" ht="8" customHeight="1" thickBot="1" x14ac:dyDescent="0.25">
      <c r="A49" s="1"/>
      <c r="B49" s="1"/>
      <c r="C49" s="1"/>
      <c r="D49" s="11"/>
      <c r="F49" s="11"/>
      <c r="H49" s="11"/>
      <c r="J49" s="11"/>
      <c r="L49" s="11"/>
      <c r="N49" s="11"/>
      <c r="P49" s="11"/>
      <c r="R49" s="11"/>
    </row>
    <row r="50" spans="1:20" ht="17" thickBot="1" x14ac:dyDescent="0.25">
      <c r="A50" s="1"/>
      <c r="B50" s="1" t="s">
        <v>50</v>
      </c>
      <c r="D50" s="10">
        <f>D22-D48</f>
        <v>-14720.960000000006</v>
      </c>
      <c r="F50" s="10">
        <f>F22-F48</f>
        <v>46860</v>
      </c>
      <c r="H50" s="10">
        <f>H22-H48</f>
        <v>-6527.1700000000274</v>
      </c>
      <c r="J50" s="10">
        <f>J22-J48</f>
        <v>-9645</v>
      </c>
      <c r="L50" s="10">
        <f>L22-L48</f>
        <v>-67669.00999999998</v>
      </c>
      <c r="N50" s="10">
        <f>N22-N48</f>
        <v>-58024.01</v>
      </c>
      <c r="P50" s="10">
        <f>P22-P48</f>
        <v>-7555.9090909090883</v>
      </c>
      <c r="R50" s="10">
        <f>R22-R48</f>
        <v>7262.2727272727207</v>
      </c>
      <c r="T50" s="9"/>
    </row>
    <row r="51" spans="1:20" ht="8" customHeight="1" x14ac:dyDescent="0.2">
      <c r="A51" s="1"/>
      <c r="B51" s="1"/>
      <c r="C51" s="1"/>
      <c r="D51" s="16"/>
      <c r="F51" s="16"/>
      <c r="H51" s="16"/>
      <c r="J51" s="16"/>
      <c r="L51" s="16"/>
      <c r="N51" s="16"/>
      <c r="P51" s="16"/>
      <c r="R51" s="16"/>
    </row>
    <row r="52" spans="1:20" x14ac:dyDescent="0.2">
      <c r="B52" s="3" t="s">
        <v>33</v>
      </c>
      <c r="D52" s="8">
        <v>-8000</v>
      </c>
      <c r="F52" s="8">
        <v>-8000</v>
      </c>
      <c r="H52" s="9">
        <v>0</v>
      </c>
      <c r="J52" s="8">
        <v>-8000</v>
      </c>
      <c r="L52" s="9">
        <v>0</v>
      </c>
      <c r="N52" s="9">
        <f>L52-J52</f>
        <v>8000</v>
      </c>
      <c r="P52" s="8">
        <v>0</v>
      </c>
      <c r="R52" s="8">
        <f>-R50</f>
        <v>-7262.2727272727207</v>
      </c>
    </row>
    <row r="53" spans="1:20" x14ac:dyDescent="0.2">
      <c r="B53" s="17"/>
      <c r="H53" s="8"/>
    </row>
    <row r="54" spans="1:20" x14ac:dyDescent="0.2">
      <c r="A54" s="1"/>
      <c r="B54" s="1" t="s">
        <v>34</v>
      </c>
      <c r="C54" s="1"/>
    </row>
    <row r="55" spans="1:20" x14ac:dyDescent="0.2">
      <c r="A55" s="1"/>
      <c r="B55" s="14" t="s">
        <v>33</v>
      </c>
      <c r="D55" s="9">
        <f>-D52</f>
        <v>8000</v>
      </c>
      <c r="F55" s="9">
        <f>-F52</f>
        <v>8000</v>
      </c>
      <c r="H55" s="9">
        <v>0</v>
      </c>
      <c r="J55" s="9">
        <f>-J52</f>
        <v>8000</v>
      </c>
      <c r="L55" s="9">
        <v>0</v>
      </c>
      <c r="N55" s="9">
        <f>L55-J55</f>
        <v>-8000</v>
      </c>
      <c r="P55" s="9">
        <f>-P52</f>
        <v>0</v>
      </c>
      <c r="R55" s="9">
        <f>-R52</f>
        <v>7262.2727272727207</v>
      </c>
    </row>
    <row r="56" spans="1:20" x14ac:dyDescent="0.2">
      <c r="B56" s="14" t="s">
        <v>44</v>
      </c>
      <c r="D56" s="9">
        <v>0</v>
      </c>
      <c r="F56" s="9">
        <v>0</v>
      </c>
      <c r="H56" s="9">
        <v>0</v>
      </c>
      <c r="J56" s="9">
        <v>0</v>
      </c>
      <c r="L56" s="9">
        <v>0</v>
      </c>
      <c r="N56" s="9">
        <f>L56-J56</f>
        <v>0</v>
      </c>
      <c r="P56" s="9">
        <v>75</v>
      </c>
      <c r="R56" s="9">
        <v>75</v>
      </c>
    </row>
    <row r="57" spans="1:20" ht="8" customHeight="1" x14ac:dyDescent="0.2">
      <c r="A57" s="1"/>
      <c r="B57" s="7"/>
      <c r="D57" s="9"/>
      <c r="F57" s="9"/>
      <c r="H57" s="9"/>
      <c r="J57" s="9"/>
      <c r="L57" s="9"/>
      <c r="N57" s="9"/>
      <c r="P57" s="9"/>
      <c r="R57" s="9"/>
      <c r="T57" s="9"/>
    </row>
    <row r="58" spans="1:20" x14ac:dyDescent="0.2">
      <c r="A58" s="1"/>
      <c r="B58" s="1" t="s">
        <v>45</v>
      </c>
      <c r="C58" s="1"/>
      <c r="D58" s="15">
        <f>SUM(D55:D56)</f>
        <v>8000</v>
      </c>
      <c r="F58" s="15">
        <f>SUM(F55:F56)</f>
        <v>8000</v>
      </c>
      <c r="H58" s="15">
        <f>SUM(H55:H56)</f>
        <v>0</v>
      </c>
      <c r="J58" s="15">
        <f>SUM(J55:J56)</f>
        <v>8000</v>
      </c>
      <c r="L58" s="15">
        <f>SUM(L55:L56)</f>
        <v>0</v>
      </c>
      <c r="N58" s="15">
        <f>SUM(N55:N56)</f>
        <v>-8000</v>
      </c>
      <c r="P58" s="15">
        <f>SUM(P55:P56)</f>
        <v>75</v>
      </c>
      <c r="R58" s="15">
        <f>SUM(R55:R56)</f>
        <v>7337.2727272727207</v>
      </c>
    </row>
    <row r="60" spans="1:20" x14ac:dyDescent="0.2">
      <c r="A60" s="1"/>
      <c r="B60" s="1" t="s">
        <v>46</v>
      </c>
      <c r="C60" s="1"/>
    </row>
    <row r="61" spans="1:20" x14ac:dyDescent="0.2">
      <c r="A61" s="1"/>
      <c r="B61" s="14" t="s">
        <v>47</v>
      </c>
      <c r="D61" s="9">
        <v>0</v>
      </c>
      <c r="F61" s="9">
        <v>0</v>
      </c>
      <c r="H61" s="9">
        <v>0</v>
      </c>
      <c r="J61" s="9">
        <v>0</v>
      </c>
      <c r="L61" s="9">
        <v>0</v>
      </c>
      <c r="N61" s="9">
        <f>L61-J61</f>
        <v>0</v>
      </c>
      <c r="P61" s="9">
        <v>0</v>
      </c>
      <c r="R61" s="9">
        <v>0</v>
      </c>
      <c r="S61" s="19"/>
    </row>
    <row r="62" spans="1:20" ht="8" customHeight="1" x14ac:dyDescent="0.2">
      <c r="A62" s="1"/>
      <c r="B62" s="7"/>
      <c r="D62" s="9"/>
      <c r="F62" s="9"/>
      <c r="H62" s="9"/>
      <c r="J62" s="9"/>
      <c r="L62" s="9"/>
      <c r="N62" s="9"/>
      <c r="P62" s="9"/>
      <c r="R62" s="9"/>
      <c r="T62" s="9"/>
    </row>
    <row r="63" spans="1:20" x14ac:dyDescent="0.2">
      <c r="A63" s="1"/>
      <c r="B63" s="1" t="s">
        <v>48</v>
      </c>
      <c r="C63" s="1"/>
      <c r="D63" s="15">
        <f>SUM(D61)</f>
        <v>0</v>
      </c>
      <c r="F63" s="15">
        <f>SUM(F61)</f>
        <v>0</v>
      </c>
      <c r="H63" s="15">
        <f>SUM(H61)</f>
        <v>0</v>
      </c>
      <c r="J63" s="15">
        <f>SUM(J61)</f>
        <v>0</v>
      </c>
      <c r="L63" s="15">
        <f>SUM(L61)</f>
        <v>0</v>
      </c>
      <c r="N63" s="15">
        <f>SUM(N61)</f>
        <v>0</v>
      </c>
      <c r="P63" s="15">
        <f>SUM(P61)</f>
        <v>0</v>
      </c>
      <c r="R63" s="15">
        <f>SUM(R61)</f>
        <v>0</v>
      </c>
    </row>
    <row r="64" spans="1:20" ht="8" customHeight="1" thickBot="1" x14ac:dyDescent="0.25">
      <c r="A64" s="1"/>
      <c r="B64" s="7"/>
      <c r="D64" s="9"/>
      <c r="F64" s="9"/>
      <c r="H64" s="9"/>
      <c r="J64" s="9"/>
      <c r="L64" s="9"/>
      <c r="N64" s="9"/>
      <c r="P64" s="9"/>
      <c r="R64" s="9"/>
      <c r="T64" s="9"/>
    </row>
    <row r="65" spans="1:20" ht="17" thickBot="1" x14ac:dyDescent="0.25">
      <c r="A65" s="1"/>
      <c r="B65" s="1" t="s">
        <v>51</v>
      </c>
      <c r="D65" s="10">
        <f>D58-D63</f>
        <v>8000</v>
      </c>
      <c r="F65" s="10">
        <f>F58-F63</f>
        <v>8000</v>
      </c>
      <c r="H65" s="10">
        <f>H58-H63</f>
        <v>0</v>
      </c>
      <c r="J65" s="10">
        <f>J58-J63</f>
        <v>8000</v>
      </c>
      <c r="L65" s="10">
        <f>L58-L63</f>
        <v>0</v>
      </c>
      <c r="N65" s="10">
        <f>N58-N63</f>
        <v>-8000</v>
      </c>
      <c r="P65" s="10">
        <f>P58-P63</f>
        <v>75</v>
      </c>
      <c r="R65" s="10">
        <f>R58-R63</f>
        <v>7337.2727272727207</v>
      </c>
      <c r="T65" s="9"/>
    </row>
    <row r="66" spans="1:20" ht="17" thickBot="1" x14ac:dyDescent="0.25"/>
    <row r="67" spans="1:20" ht="17" thickBot="1" x14ac:dyDescent="0.25">
      <c r="A67" s="1"/>
      <c r="B67" s="1" t="s">
        <v>52</v>
      </c>
      <c r="D67" s="10">
        <f>D50+D52+D65</f>
        <v>-14720.960000000006</v>
      </c>
      <c r="F67" s="10">
        <f>F50+F52+F65</f>
        <v>46860</v>
      </c>
      <c r="H67" s="10">
        <f>H50+H52+H65</f>
        <v>-6527.1700000000274</v>
      </c>
      <c r="J67" s="10">
        <f>J50+J52+J65</f>
        <v>-9645</v>
      </c>
      <c r="L67" s="10">
        <f>L50+L52+L65</f>
        <v>-67669.00999999998</v>
      </c>
      <c r="N67" s="10">
        <f>N50+N52+N65</f>
        <v>-58024.01</v>
      </c>
      <c r="P67" s="10">
        <f>P50+P52+P65</f>
        <v>-7480.9090909090883</v>
      </c>
      <c r="R67" s="10">
        <f>R50+R52+R65</f>
        <v>7337.2727272727207</v>
      </c>
      <c r="T67" s="9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Dickey</dc:creator>
  <cp:lastModifiedBy>Microsoft Office User</cp:lastModifiedBy>
  <cp:lastPrinted>2020-09-21T14:50:34Z</cp:lastPrinted>
  <dcterms:created xsi:type="dcterms:W3CDTF">2018-09-18T20:06:45Z</dcterms:created>
  <dcterms:modified xsi:type="dcterms:W3CDTF">2020-11-18T16:04:04Z</dcterms:modified>
</cp:coreProperties>
</file>